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fileSharing readOnlyRecommended="1"/>
  <workbookPr defaultThemeVersion="166925"/>
  <mc:AlternateContent xmlns:mc="http://schemas.openxmlformats.org/markup-compatibility/2006">
    <mc:Choice Requires="x15">
      <x15ac:absPath xmlns:x15ac="http://schemas.microsoft.com/office/spreadsheetml/2010/11/ac" url="D:\Limneticas en PDF\Limnetica 41(1), 2022\2. 83587. Khan\"/>
    </mc:Choice>
  </mc:AlternateContent>
  <xr:revisionPtr revIDLastSave="0" documentId="13_ncr:1_{14D29659-2E91-4944-AA1C-9254D42D1B9D}" xr6:coauthVersionLast="46" xr6:coauthVersionMax="46" xr10:uidLastSave="{00000000-0000-0000-0000-000000000000}"/>
  <bookViews>
    <workbookView xWindow="-120" yWindow="-120" windowWidth="20730" windowHeight="11160" xr2:uid="{00000000-000D-0000-FFFF-FFFF00000000}"/>
  </bookViews>
  <sheets>
    <sheet name="Calcification rates" sheetId="3" r:id="rId1"/>
    <sheet name="References" sheetId="4" r:id="rId2"/>
    <sheet name="CO2 flux calculations" sheetId="1" r:id="rId3"/>
    <sheet name="Comment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 r="D29" i="1"/>
  <c r="D7" i="1" l="1"/>
  <c r="F7" i="1"/>
  <c r="E7" i="1"/>
  <c r="D8" i="1"/>
  <c r="F8" i="1"/>
  <c r="E8" i="1"/>
  <c r="D9" i="1"/>
  <c r="F9" i="1"/>
  <c r="E9" i="1"/>
  <c r="D10" i="1"/>
  <c r="F10" i="1"/>
  <c r="E10" i="1"/>
  <c r="D11" i="1"/>
  <c r="F11" i="1"/>
  <c r="E11" i="1"/>
  <c r="D12" i="1"/>
  <c r="F12" i="1"/>
  <c r="E12" i="1"/>
  <c r="D13" i="1"/>
  <c r="F13" i="1"/>
  <c r="E13" i="1"/>
  <c r="D14" i="1"/>
  <c r="F14" i="1"/>
  <c r="E14" i="1"/>
  <c r="D15" i="1"/>
  <c r="F15" i="1"/>
  <c r="E15" i="1"/>
  <c r="D16" i="1"/>
  <c r="F16" i="1"/>
  <c r="E16" i="1"/>
  <c r="D17" i="1"/>
  <c r="F17" i="1"/>
  <c r="E17" i="1"/>
  <c r="D18" i="1"/>
  <c r="F18" i="1"/>
  <c r="E18" i="1"/>
  <c r="D19" i="1"/>
  <c r="F19" i="1"/>
  <c r="E19" i="1"/>
  <c r="D20" i="1"/>
  <c r="F20" i="1"/>
  <c r="E20" i="1"/>
  <c r="D21" i="1"/>
  <c r="F21" i="1"/>
  <c r="E21" i="1"/>
  <c r="D22" i="1"/>
  <c r="F22" i="1"/>
  <c r="E22" i="1"/>
  <c r="D23" i="1"/>
  <c r="F23" i="1"/>
  <c r="E23" i="1"/>
  <c r="D24" i="1"/>
  <c r="F24" i="1"/>
  <c r="E24" i="1"/>
  <c r="D25" i="1"/>
  <c r="F25" i="1"/>
  <c r="E25" i="1"/>
  <c r="D26" i="1"/>
  <c r="F26" i="1"/>
  <c r="E26" i="1"/>
  <c r="D27" i="1"/>
  <c r="F27" i="1"/>
  <c r="E27" i="1"/>
  <c r="D28" i="1"/>
  <c r="F28" i="1"/>
  <c r="E28" i="1"/>
  <c r="F29" i="1"/>
  <c r="E29" i="1"/>
  <c r="F30" i="1"/>
  <c r="E30" i="1"/>
  <c r="D31" i="1"/>
  <c r="F31" i="1"/>
  <c r="E31" i="1"/>
  <c r="D32" i="1"/>
  <c r="F32" i="1"/>
  <c r="E32" i="1"/>
  <c r="D33" i="1"/>
  <c r="F33" i="1"/>
  <c r="E33" i="1"/>
  <c r="D34" i="1"/>
  <c r="F34" i="1"/>
  <c r="E34" i="1"/>
  <c r="D35" i="1"/>
  <c r="F35" i="1"/>
  <c r="E35" i="1"/>
  <c r="D36" i="1"/>
  <c r="F36" i="1"/>
  <c r="E36" i="1"/>
  <c r="D37" i="1"/>
  <c r="F37" i="1"/>
  <c r="E37" i="1"/>
  <c r="D38" i="1"/>
  <c r="F38" i="1"/>
  <c r="E38" i="1"/>
  <c r="D39" i="1"/>
  <c r="F39" i="1"/>
  <c r="E39" i="1"/>
  <c r="D40" i="1"/>
  <c r="F40" i="1"/>
  <c r="E40" i="1"/>
  <c r="D41" i="1"/>
  <c r="F41" i="1"/>
  <c r="E41" i="1"/>
  <c r="D42" i="1"/>
  <c r="F42" i="1"/>
  <c r="E42" i="1"/>
  <c r="D43" i="1"/>
  <c r="F43" i="1"/>
  <c r="E43" i="1"/>
  <c r="D44" i="1"/>
  <c r="F44" i="1"/>
  <c r="E44" i="1"/>
  <c r="D45" i="1"/>
  <c r="F45" i="1"/>
  <c r="E45" i="1"/>
  <c r="D46" i="1"/>
  <c r="F46" i="1"/>
  <c r="E46" i="1"/>
  <c r="D47" i="1"/>
  <c r="F47" i="1"/>
  <c r="E47" i="1"/>
  <c r="D48" i="1"/>
  <c r="F48" i="1"/>
  <c r="E48" i="1"/>
  <c r="D49" i="1"/>
  <c r="F49" i="1"/>
  <c r="E49" i="1"/>
  <c r="D50" i="1"/>
  <c r="F50" i="1"/>
  <c r="E50" i="1"/>
  <c r="D51" i="1"/>
  <c r="F51" i="1"/>
  <c r="E51" i="1"/>
  <c r="D52" i="1"/>
  <c r="F52" i="1"/>
  <c r="E52" i="1"/>
  <c r="D53" i="1"/>
  <c r="F53" i="1"/>
  <c r="E53" i="1"/>
  <c r="D54" i="1"/>
  <c r="F54" i="1"/>
  <c r="E54" i="1"/>
  <c r="D55" i="1"/>
  <c r="F55" i="1"/>
  <c r="E55" i="1"/>
  <c r="D56" i="1"/>
  <c r="F56" i="1"/>
  <c r="E56" i="1"/>
  <c r="D57" i="1"/>
  <c r="F57" i="1"/>
  <c r="E57" i="1"/>
  <c r="D58" i="1"/>
  <c r="F58" i="1"/>
  <c r="E58" i="1"/>
  <c r="D59" i="1"/>
  <c r="F59" i="1"/>
  <c r="E59" i="1"/>
  <c r="D60" i="1"/>
  <c r="F60" i="1"/>
  <c r="E60" i="1"/>
  <c r="D61" i="1"/>
  <c r="F61" i="1"/>
  <c r="E61" i="1"/>
  <c r="D62" i="1"/>
  <c r="F62" i="1"/>
  <c r="E62" i="1"/>
  <c r="D63" i="1"/>
  <c r="F63" i="1"/>
  <c r="E63" i="1"/>
  <c r="D64" i="1"/>
  <c r="F64" i="1"/>
  <c r="E64" i="1"/>
  <c r="D65" i="1"/>
  <c r="F65" i="1"/>
  <c r="E65" i="1"/>
  <c r="D66" i="1"/>
  <c r="F66" i="1"/>
  <c r="E66" i="1"/>
  <c r="D67" i="1"/>
  <c r="F67" i="1"/>
  <c r="E67" i="1"/>
  <c r="D68" i="1"/>
  <c r="F68" i="1"/>
  <c r="E68" i="1"/>
  <c r="D69" i="1"/>
  <c r="F69" i="1"/>
  <c r="E69" i="1"/>
  <c r="D70" i="1"/>
  <c r="F70" i="1"/>
  <c r="E70" i="1"/>
  <c r="D71" i="1"/>
  <c r="F71" i="1"/>
  <c r="E71" i="1"/>
  <c r="D72" i="1"/>
  <c r="F72" i="1"/>
  <c r="E72" i="1"/>
  <c r="D73" i="1"/>
  <c r="F73" i="1"/>
  <c r="E73" i="1"/>
  <c r="D74" i="1"/>
  <c r="F74" i="1"/>
  <c r="E74" i="1"/>
  <c r="D75" i="1"/>
  <c r="F75" i="1"/>
  <c r="E75" i="1"/>
  <c r="D76" i="1"/>
  <c r="F76" i="1"/>
  <c r="E76" i="1"/>
  <c r="D77" i="1"/>
  <c r="F77" i="1"/>
  <c r="E77" i="1"/>
  <c r="D78" i="1"/>
  <c r="F78" i="1"/>
  <c r="E78" i="1"/>
  <c r="D79" i="1"/>
  <c r="F79" i="1"/>
  <c r="E79" i="1"/>
  <c r="D80" i="1"/>
  <c r="F80" i="1"/>
  <c r="E80" i="1"/>
  <c r="D81" i="1"/>
  <c r="F81" i="1"/>
  <c r="E81" i="1"/>
  <c r="D82" i="1"/>
  <c r="F82" i="1"/>
  <c r="E82" i="1"/>
  <c r="D83" i="1"/>
  <c r="F83" i="1"/>
  <c r="E83" i="1"/>
  <c r="D84" i="1"/>
  <c r="F84" i="1"/>
  <c r="E84" i="1"/>
  <c r="D85" i="1"/>
  <c r="F85" i="1"/>
  <c r="E85" i="1"/>
  <c r="D86" i="1"/>
  <c r="F86" i="1"/>
  <c r="E86" i="1"/>
  <c r="D87" i="1"/>
  <c r="F87" i="1"/>
  <c r="E87" i="1"/>
  <c r="D88" i="1"/>
  <c r="F88" i="1"/>
  <c r="E88" i="1"/>
  <c r="D89" i="1"/>
  <c r="F89" i="1"/>
  <c r="E89" i="1"/>
  <c r="D90" i="1"/>
  <c r="F90" i="1"/>
  <c r="E90" i="1"/>
  <c r="D91" i="1"/>
  <c r="F91" i="1"/>
  <c r="E91" i="1"/>
  <c r="D92" i="1"/>
  <c r="F92" i="1"/>
  <c r="E92" i="1"/>
  <c r="D93" i="1"/>
  <c r="F93" i="1"/>
  <c r="E93" i="1"/>
  <c r="D94" i="1"/>
  <c r="F94" i="1"/>
  <c r="E94" i="1"/>
  <c r="D95" i="1"/>
  <c r="F95" i="1"/>
  <c r="E95" i="1"/>
  <c r="D96" i="1"/>
  <c r="F96" i="1"/>
  <c r="E96" i="1"/>
  <c r="D97" i="1"/>
  <c r="F97" i="1"/>
  <c r="E97" i="1"/>
  <c r="D98" i="1"/>
  <c r="F98" i="1"/>
  <c r="E98" i="1"/>
  <c r="D99" i="1"/>
  <c r="F99" i="1"/>
  <c r="E99" i="1"/>
  <c r="D100" i="1"/>
  <c r="F100" i="1"/>
  <c r="E100" i="1"/>
  <c r="D101" i="1"/>
  <c r="F101" i="1"/>
  <c r="E101" i="1"/>
  <c r="D102" i="1"/>
  <c r="F102" i="1"/>
  <c r="E102" i="1"/>
  <c r="D103" i="1"/>
  <c r="F103" i="1"/>
  <c r="E103" i="1"/>
  <c r="D104" i="1"/>
  <c r="F104" i="1"/>
  <c r="E104" i="1"/>
  <c r="D105" i="1"/>
  <c r="F105" i="1"/>
  <c r="E105" i="1"/>
  <c r="F6" i="1"/>
  <c r="E6" i="1"/>
  <c r="D6" i="1"/>
  <c r="B108" i="1" l="1"/>
  <c r="O86" i="1" l="1"/>
  <c r="N86" i="1"/>
  <c r="N7" i="1"/>
  <c r="O7" i="1"/>
  <c r="P7" i="1"/>
  <c r="Q7" i="1"/>
  <c r="N8" i="1"/>
  <c r="O8" i="1"/>
  <c r="P8" i="1"/>
  <c r="Q8" i="1"/>
  <c r="N9" i="1"/>
  <c r="O9" i="1"/>
  <c r="P9" i="1"/>
  <c r="Q9" i="1"/>
  <c r="N10" i="1"/>
  <c r="O10" i="1"/>
  <c r="P10" i="1"/>
  <c r="Q10" i="1"/>
  <c r="N11" i="1"/>
  <c r="O11" i="1"/>
  <c r="P11" i="1"/>
  <c r="Q11" i="1"/>
  <c r="N12" i="1"/>
  <c r="O12" i="1"/>
  <c r="P12" i="1"/>
  <c r="Q12" i="1"/>
  <c r="N13" i="1"/>
  <c r="O13" i="1"/>
  <c r="P13" i="1"/>
  <c r="Q13" i="1"/>
  <c r="N14" i="1"/>
  <c r="O14" i="1"/>
  <c r="P14" i="1"/>
  <c r="Q14" i="1"/>
  <c r="N15" i="1"/>
  <c r="O15" i="1"/>
  <c r="P15" i="1"/>
  <c r="Q15" i="1"/>
  <c r="N16" i="1"/>
  <c r="O16" i="1"/>
  <c r="P16" i="1"/>
  <c r="Q16" i="1"/>
  <c r="N17" i="1"/>
  <c r="O17" i="1"/>
  <c r="P17" i="1"/>
  <c r="Q17" i="1"/>
  <c r="N18" i="1"/>
  <c r="O18" i="1"/>
  <c r="P18" i="1"/>
  <c r="Q18" i="1"/>
  <c r="N19" i="1"/>
  <c r="O19" i="1"/>
  <c r="P19" i="1"/>
  <c r="Q19" i="1"/>
  <c r="N20" i="1"/>
  <c r="O20" i="1"/>
  <c r="P20" i="1"/>
  <c r="Q20" i="1"/>
  <c r="N21" i="1"/>
  <c r="O21" i="1"/>
  <c r="P21" i="1"/>
  <c r="Q21" i="1"/>
  <c r="N22" i="1"/>
  <c r="O22" i="1"/>
  <c r="P22" i="1"/>
  <c r="Q22" i="1"/>
  <c r="N23" i="1"/>
  <c r="O23" i="1"/>
  <c r="P23" i="1"/>
  <c r="Q23" i="1"/>
  <c r="N24" i="1"/>
  <c r="O24" i="1"/>
  <c r="P24" i="1"/>
  <c r="Q24" i="1"/>
  <c r="N25" i="1"/>
  <c r="O25" i="1"/>
  <c r="P25" i="1"/>
  <c r="Q25" i="1"/>
  <c r="N26" i="1"/>
  <c r="O26" i="1"/>
  <c r="P26" i="1"/>
  <c r="Q26" i="1"/>
  <c r="N27" i="1"/>
  <c r="O27" i="1"/>
  <c r="P27" i="1"/>
  <c r="Q27" i="1"/>
  <c r="N28" i="1"/>
  <c r="O28" i="1"/>
  <c r="P28" i="1"/>
  <c r="Q28" i="1"/>
  <c r="N29" i="1"/>
  <c r="O29" i="1"/>
  <c r="P29" i="1"/>
  <c r="Q29" i="1"/>
  <c r="N30" i="1"/>
  <c r="O30" i="1"/>
  <c r="P30" i="1"/>
  <c r="Q30" i="1"/>
  <c r="N31" i="1"/>
  <c r="O31" i="1"/>
  <c r="P31" i="1"/>
  <c r="Q31" i="1"/>
  <c r="N32" i="1"/>
  <c r="O32" i="1"/>
  <c r="P32" i="1"/>
  <c r="Q32" i="1"/>
  <c r="N33" i="1"/>
  <c r="O33" i="1"/>
  <c r="P33" i="1"/>
  <c r="Q33" i="1"/>
  <c r="N34" i="1"/>
  <c r="O34" i="1"/>
  <c r="P34" i="1"/>
  <c r="Q34" i="1"/>
  <c r="N35" i="1"/>
  <c r="O35" i="1"/>
  <c r="P35" i="1"/>
  <c r="Q35" i="1"/>
  <c r="N36" i="1"/>
  <c r="O36" i="1"/>
  <c r="P36" i="1"/>
  <c r="Q36" i="1"/>
  <c r="N37" i="1"/>
  <c r="O37" i="1"/>
  <c r="P37" i="1"/>
  <c r="Q37" i="1"/>
  <c r="N38" i="1"/>
  <c r="O38" i="1"/>
  <c r="P38" i="1"/>
  <c r="Q38" i="1"/>
  <c r="N39" i="1"/>
  <c r="O39" i="1"/>
  <c r="P39" i="1"/>
  <c r="Q39" i="1"/>
  <c r="N40" i="1"/>
  <c r="O40" i="1"/>
  <c r="P40" i="1"/>
  <c r="Q40" i="1"/>
  <c r="N41" i="1"/>
  <c r="O41" i="1"/>
  <c r="P41" i="1"/>
  <c r="Q41" i="1"/>
  <c r="N42" i="1"/>
  <c r="O42" i="1"/>
  <c r="P42" i="1"/>
  <c r="Q42" i="1"/>
  <c r="N43" i="1"/>
  <c r="O43" i="1"/>
  <c r="P43" i="1"/>
  <c r="Q43" i="1"/>
  <c r="N44" i="1"/>
  <c r="O44" i="1"/>
  <c r="P44" i="1"/>
  <c r="Q44" i="1"/>
  <c r="N45" i="1"/>
  <c r="O45" i="1"/>
  <c r="P45" i="1"/>
  <c r="Q45" i="1"/>
  <c r="N46" i="1"/>
  <c r="O46" i="1"/>
  <c r="P46" i="1"/>
  <c r="Q46" i="1"/>
  <c r="N47" i="1"/>
  <c r="O47" i="1"/>
  <c r="P47" i="1"/>
  <c r="Q47" i="1"/>
  <c r="N48" i="1"/>
  <c r="O48" i="1"/>
  <c r="P48" i="1"/>
  <c r="Q48" i="1"/>
  <c r="N49" i="1"/>
  <c r="O49" i="1"/>
  <c r="P49" i="1"/>
  <c r="Q49" i="1"/>
  <c r="N50" i="1"/>
  <c r="O50" i="1"/>
  <c r="P50" i="1"/>
  <c r="Q50" i="1"/>
  <c r="N51" i="1"/>
  <c r="O51" i="1"/>
  <c r="P51" i="1"/>
  <c r="Q51" i="1"/>
  <c r="N52" i="1"/>
  <c r="O52" i="1"/>
  <c r="P52" i="1"/>
  <c r="Q52" i="1"/>
  <c r="N53" i="1"/>
  <c r="O53" i="1"/>
  <c r="P53" i="1"/>
  <c r="Q53" i="1"/>
  <c r="N54" i="1"/>
  <c r="O54" i="1"/>
  <c r="P54" i="1"/>
  <c r="Q54" i="1"/>
  <c r="N55" i="1"/>
  <c r="O55" i="1"/>
  <c r="P55" i="1"/>
  <c r="Q55" i="1"/>
  <c r="N56" i="1"/>
  <c r="O56" i="1"/>
  <c r="P56" i="1"/>
  <c r="Q56" i="1"/>
  <c r="N57" i="1"/>
  <c r="O57" i="1"/>
  <c r="P57" i="1"/>
  <c r="Q57" i="1"/>
  <c r="N58" i="1"/>
  <c r="O58" i="1"/>
  <c r="P58" i="1"/>
  <c r="Q58" i="1"/>
  <c r="N59" i="1"/>
  <c r="O59" i="1"/>
  <c r="P59" i="1"/>
  <c r="Q59" i="1"/>
  <c r="N60" i="1"/>
  <c r="O60" i="1"/>
  <c r="P60" i="1"/>
  <c r="Q60" i="1"/>
  <c r="N61" i="1"/>
  <c r="O61" i="1"/>
  <c r="P61" i="1"/>
  <c r="Q61" i="1"/>
  <c r="N62" i="1"/>
  <c r="O62" i="1"/>
  <c r="P62" i="1"/>
  <c r="Q62" i="1"/>
  <c r="N63" i="1"/>
  <c r="O63" i="1"/>
  <c r="P63" i="1"/>
  <c r="Q63" i="1"/>
  <c r="N64" i="1"/>
  <c r="O64" i="1"/>
  <c r="P64" i="1"/>
  <c r="Q64" i="1"/>
  <c r="N65" i="1"/>
  <c r="O65" i="1"/>
  <c r="P65" i="1"/>
  <c r="Q65" i="1"/>
  <c r="N66" i="1"/>
  <c r="O66" i="1"/>
  <c r="P66" i="1"/>
  <c r="Q66" i="1"/>
  <c r="N67" i="1"/>
  <c r="O67" i="1"/>
  <c r="P67" i="1"/>
  <c r="Q67" i="1"/>
  <c r="N68" i="1"/>
  <c r="O68" i="1"/>
  <c r="P68" i="1"/>
  <c r="Q68" i="1"/>
  <c r="N69" i="1"/>
  <c r="O69" i="1"/>
  <c r="P69" i="1"/>
  <c r="Q69" i="1"/>
  <c r="N70" i="1"/>
  <c r="O70" i="1"/>
  <c r="P70" i="1"/>
  <c r="Q70" i="1"/>
  <c r="N71" i="1"/>
  <c r="O71" i="1"/>
  <c r="P71" i="1"/>
  <c r="Q71" i="1"/>
  <c r="N72" i="1"/>
  <c r="O72" i="1"/>
  <c r="P72" i="1"/>
  <c r="Q72" i="1"/>
  <c r="N73" i="1"/>
  <c r="O73" i="1"/>
  <c r="P73" i="1"/>
  <c r="Q73" i="1"/>
  <c r="N74" i="1"/>
  <c r="O74" i="1"/>
  <c r="P74" i="1"/>
  <c r="Q74" i="1"/>
  <c r="N75" i="1"/>
  <c r="O75" i="1"/>
  <c r="P75" i="1"/>
  <c r="Q75" i="1"/>
  <c r="N76" i="1"/>
  <c r="O76" i="1"/>
  <c r="P76" i="1"/>
  <c r="Q76" i="1"/>
  <c r="N77" i="1"/>
  <c r="O77" i="1"/>
  <c r="P77" i="1"/>
  <c r="Q77" i="1"/>
  <c r="N78" i="1"/>
  <c r="O78" i="1"/>
  <c r="P78" i="1"/>
  <c r="Q78" i="1"/>
  <c r="N79" i="1"/>
  <c r="O79" i="1"/>
  <c r="P79" i="1"/>
  <c r="Q79" i="1"/>
  <c r="N80" i="1"/>
  <c r="O80" i="1"/>
  <c r="P80" i="1"/>
  <c r="Q80" i="1"/>
  <c r="N81" i="1"/>
  <c r="O81" i="1"/>
  <c r="P81" i="1"/>
  <c r="Q81" i="1"/>
  <c r="N82" i="1"/>
  <c r="O82" i="1"/>
  <c r="P82" i="1"/>
  <c r="Q82" i="1"/>
  <c r="N83" i="1"/>
  <c r="O83" i="1"/>
  <c r="P83" i="1"/>
  <c r="Q83" i="1"/>
  <c r="N84" i="1"/>
  <c r="O84" i="1"/>
  <c r="P84" i="1"/>
  <c r="Q84" i="1"/>
  <c r="N85" i="1"/>
  <c r="O85" i="1"/>
  <c r="P85" i="1"/>
  <c r="Q85" i="1"/>
  <c r="P86" i="1"/>
  <c r="Q86" i="1"/>
  <c r="T86" i="1" s="1"/>
  <c r="AA86" i="1" s="1"/>
  <c r="N87" i="1"/>
  <c r="O87" i="1"/>
  <c r="P87" i="1"/>
  <c r="Q87" i="1"/>
  <c r="N88" i="1"/>
  <c r="O88" i="1"/>
  <c r="P88" i="1"/>
  <c r="Q88" i="1"/>
  <c r="N89" i="1"/>
  <c r="O89" i="1"/>
  <c r="P89" i="1"/>
  <c r="Q89" i="1"/>
  <c r="N90" i="1"/>
  <c r="O90" i="1"/>
  <c r="P90" i="1"/>
  <c r="Q90" i="1"/>
  <c r="N91" i="1"/>
  <c r="O91" i="1"/>
  <c r="P91" i="1"/>
  <c r="Q91" i="1"/>
  <c r="N92" i="1"/>
  <c r="O92" i="1"/>
  <c r="P92" i="1"/>
  <c r="Q92" i="1"/>
  <c r="N93" i="1"/>
  <c r="O93" i="1"/>
  <c r="P93" i="1"/>
  <c r="Q93" i="1"/>
  <c r="N94" i="1"/>
  <c r="O94" i="1"/>
  <c r="P94" i="1"/>
  <c r="Q94" i="1"/>
  <c r="N95" i="1"/>
  <c r="O95" i="1"/>
  <c r="P95" i="1"/>
  <c r="Q95" i="1"/>
  <c r="N96" i="1"/>
  <c r="O96" i="1"/>
  <c r="P96" i="1"/>
  <c r="Q96" i="1"/>
  <c r="N97" i="1"/>
  <c r="O97" i="1"/>
  <c r="P97" i="1"/>
  <c r="Q97" i="1"/>
  <c r="N98" i="1"/>
  <c r="O98" i="1"/>
  <c r="P98" i="1"/>
  <c r="Q98" i="1"/>
  <c r="N99" i="1"/>
  <c r="O99" i="1"/>
  <c r="P99" i="1"/>
  <c r="Q99" i="1"/>
  <c r="N100" i="1"/>
  <c r="O100" i="1"/>
  <c r="P100" i="1"/>
  <c r="Q100" i="1"/>
  <c r="N101" i="1"/>
  <c r="O101" i="1"/>
  <c r="P101" i="1"/>
  <c r="Q101" i="1"/>
  <c r="N102" i="1"/>
  <c r="O102" i="1"/>
  <c r="P102" i="1"/>
  <c r="Q102" i="1"/>
  <c r="N103" i="1"/>
  <c r="O103" i="1"/>
  <c r="P103" i="1"/>
  <c r="Q103" i="1"/>
  <c r="N104" i="1"/>
  <c r="O104" i="1"/>
  <c r="P104" i="1"/>
  <c r="Q104" i="1"/>
  <c r="N105" i="1"/>
  <c r="O105" i="1"/>
  <c r="P105" i="1"/>
  <c r="Q105" i="1"/>
  <c r="Q6" i="1"/>
  <c r="P6" i="1"/>
  <c r="O6" i="1"/>
  <c r="N6" i="1"/>
  <c r="R6" i="1" l="1"/>
  <c r="S7" i="1"/>
  <c r="R95" i="1"/>
  <c r="S86" i="1"/>
  <c r="Y86" i="1" s="1"/>
  <c r="T85" i="1"/>
  <c r="AA85" i="1" s="1"/>
  <c r="T84" i="1"/>
  <c r="AA84" i="1" s="1"/>
  <c r="T83" i="1"/>
  <c r="AA83" i="1" s="1"/>
  <c r="R69" i="1"/>
  <c r="Z69" i="1" s="1"/>
  <c r="R65" i="1"/>
  <c r="Z65" i="1" s="1"/>
  <c r="R61" i="1"/>
  <c r="Z61" i="1" s="1"/>
  <c r="R57" i="1"/>
  <c r="Z57" i="1" s="1"/>
  <c r="R53" i="1"/>
  <c r="Z53" i="1" s="1"/>
  <c r="R49" i="1"/>
  <c r="Z49" i="1" s="1"/>
  <c r="R45" i="1"/>
  <c r="Z45" i="1" s="1"/>
  <c r="R40" i="1"/>
  <c r="Z40" i="1" s="1"/>
  <c r="R34" i="1"/>
  <c r="Z34" i="1" s="1"/>
  <c r="R26" i="1"/>
  <c r="Z26" i="1" s="1"/>
  <c r="R18" i="1"/>
  <c r="Z18" i="1" s="1"/>
  <c r="R10" i="1"/>
  <c r="Z10" i="1" s="1"/>
  <c r="T105" i="1"/>
  <c r="AA105" i="1" s="1"/>
  <c r="T104" i="1"/>
  <c r="AA104" i="1" s="1"/>
  <c r="T103" i="1"/>
  <c r="T101" i="1"/>
  <c r="AA101" i="1" s="1"/>
  <c r="T100" i="1"/>
  <c r="AA100" i="1" s="1"/>
  <c r="T99" i="1"/>
  <c r="AA99" i="1" s="1"/>
  <c r="T98" i="1"/>
  <c r="AA98" i="1" s="1"/>
  <c r="T97" i="1"/>
  <c r="AA97" i="1" s="1"/>
  <c r="T96" i="1"/>
  <c r="AA96" i="1" s="1"/>
  <c r="T95" i="1"/>
  <c r="AA95" i="1" s="1"/>
  <c r="T94" i="1"/>
  <c r="AA94" i="1" s="1"/>
  <c r="T93" i="1"/>
  <c r="AA93" i="1" s="1"/>
  <c r="T92" i="1"/>
  <c r="AA92" i="1" s="1"/>
  <c r="T91" i="1"/>
  <c r="T90" i="1"/>
  <c r="AA90" i="1" s="1"/>
  <c r="T89" i="1"/>
  <c r="AA89" i="1" s="1"/>
  <c r="T88" i="1"/>
  <c r="AA88" i="1" s="1"/>
  <c r="T87" i="1"/>
  <c r="AA87" i="1" s="1"/>
  <c r="AA103" i="1"/>
  <c r="AA91" i="1"/>
  <c r="S52" i="1"/>
  <c r="Y52" i="1" s="1"/>
  <c r="S36" i="1"/>
  <c r="Y36" i="1" s="1"/>
  <c r="S20" i="1"/>
  <c r="Y20" i="1" s="1"/>
  <c r="R86" i="1"/>
  <c r="Z86" i="1" s="1"/>
  <c r="S68" i="1"/>
  <c r="Y68" i="1" s="1"/>
  <c r="S16" i="1"/>
  <c r="Y16" i="1" s="1"/>
  <c r="S12" i="1"/>
  <c r="Y12" i="1" s="1"/>
  <c r="S8" i="1"/>
  <c r="Y8" i="1" s="1"/>
  <c r="T82" i="1"/>
  <c r="AA82" i="1" s="1"/>
  <c r="T81" i="1"/>
  <c r="AA81" i="1" s="1"/>
  <c r="T80" i="1"/>
  <c r="AA80" i="1" s="1"/>
  <c r="T79" i="1"/>
  <c r="AA79" i="1" s="1"/>
  <c r="T78" i="1"/>
  <c r="AA78" i="1" s="1"/>
  <c r="T77" i="1"/>
  <c r="AA77" i="1" s="1"/>
  <c r="T76" i="1"/>
  <c r="AA76" i="1" s="1"/>
  <c r="T75" i="1"/>
  <c r="AA75" i="1" s="1"/>
  <c r="T74" i="1"/>
  <c r="AA74" i="1" s="1"/>
  <c r="T73" i="1"/>
  <c r="AA73" i="1" s="1"/>
  <c r="T72" i="1"/>
  <c r="AA72" i="1" s="1"/>
  <c r="T71" i="1"/>
  <c r="AA71" i="1" s="1"/>
  <c r="T70" i="1"/>
  <c r="AA70" i="1" s="1"/>
  <c r="T54" i="1"/>
  <c r="AA54" i="1" s="1"/>
  <c r="T38" i="1"/>
  <c r="AA38" i="1" s="1"/>
  <c r="T22" i="1"/>
  <c r="AA22" i="1" s="1"/>
  <c r="S102" i="1"/>
  <c r="Y102" i="1" s="1"/>
  <c r="S70" i="1"/>
  <c r="Y70" i="1" s="1"/>
  <c r="S64" i="1"/>
  <c r="Y64" i="1" s="1"/>
  <c r="S60" i="1"/>
  <c r="Y60" i="1" s="1"/>
  <c r="S56" i="1"/>
  <c r="Y56" i="1" s="1"/>
  <c r="S48" i="1"/>
  <c r="Y48" i="1" s="1"/>
  <c r="S44" i="1"/>
  <c r="Y44" i="1" s="1"/>
  <c r="S40" i="1"/>
  <c r="Y40" i="1" s="1"/>
  <c r="S32" i="1"/>
  <c r="Y32" i="1" s="1"/>
  <c r="S28" i="1"/>
  <c r="Y28" i="1" s="1"/>
  <c r="S24" i="1"/>
  <c r="Y24" i="1" s="1"/>
  <c r="Z6" i="1"/>
  <c r="R70" i="1"/>
  <c r="Z70" i="1" s="1"/>
  <c r="R68" i="1"/>
  <c r="Z68" i="1" s="1"/>
  <c r="R67" i="1"/>
  <c r="Z67" i="1" s="1"/>
  <c r="R66" i="1"/>
  <c r="Z66" i="1" s="1"/>
  <c r="R64" i="1"/>
  <c r="Z64" i="1" s="1"/>
  <c r="R63" i="1"/>
  <c r="Z63" i="1" s="1"/>
  <c r="R62" i="1"/>
  <c r="Z62" i="1" s="1"/>
  <c r="R60" i="1"/>
  <c r="Z60" i="1" s="1"/>
  <c r="R59" i="1"/>
  <c r="Z59" i="1" s="1"/>
  <c r="R58" i="1"/>
  <c r="Z58" i="1" s="1"/>
  <c r="R56" i="1"/>
  <c r="Z56" i="1" s="1"/>
  <c r="R55" i="1"/>
  <c r="Z55" i="1" s="1"/>
  <c r="R54" i="1"/>
  <c r="Z54" i="1" s="1"/>
  <c r="R52" i="1"/>
  <c r="Z52" i="1" s="1"/>
  <c r="R51" i="1"/>
  <c r="Z51" i="1" s="1"/>
  <c r="R50" i="1"/>
  <c r="Z50" i="1" s="1"/>
  <c r="R48" i="1"/>
  <c r="Z48" i="1" s="1"/>
  <c r="R47" i="1"/>
  <c r="Z47" i="1" s="1"/>
  <c r="R46" i="1"/>
  <c r="Z46" i="1" s="1"/>
  <c r="R44" i="1"/>
  <c r="Z44" i="1" s="1"/>
  <c r="R43" i="1"/>
  <c r="Z43" i="1" s="1"/>
  <c r="R42" i="1"/>
  <c r="Z42" i="1" s="1"/>
  <c r="R39" i="1"/>
  <c r="Z39" i="1" s="1"/>
  <c r="R38" i="1"/>
  <c r="Z38" i="1" s="1"/>
  <c r="R36" i="1"/>
  <c r="Z36" i="1" s="1"/>
  <c r="R32" i="1"/>
  <c r="Z32" i="1" s="1"/>
  <c r="R30" i="1"/>
  <c r="Z30" i="1" s="1"/>
  <c r="R28" i="1"/>
  <c r="Z28" i="1" s="1"/>
  <c r="R24" i="1"/>
  <c r="Z24" i="1" s="1"/>
  <c r="R22" i="1"/>
  <c r="Z22" i="1" s="1"/>
  <c r="R20" i="1"/>
  <c r="Z20" i="1" s="1"/>
  <c r="R16" i="1"/>
  <c r="Z16" i="1" s="1"/>
  <c r="R14" i="1"/>
  <c r="Z14" i="1" s="1"/>
  <c r="R12" i="1"/>
  <c r="Z12" i="1" s="1"/>
  <c r="R8" i="1"/>
  <c r="Z8" i="1" s="1"/>
  <c r="S6" i="1"/>
  <c r="Y6" i="1" s="1"/>
  <c r="T6" i="1"/>
  <c r="AA6" i="1" s="1"/>
  <c r="R90" i="1"/>
  <c r="Z90" i="1" s="1"/>
  <c r="T66" i="1"/>
  <c r="AA66" i="1" s="1"/>
  <c r="T62" i="1"/>
  <c r="AA62" i="1" s="1"/>
  <c r="T58" i="1"/>
  <c r="AA58" i="1" s="1"/>
  <c r="T50" i="1"/>
  <c r="AA50" i="1" s="1"/>
  <c r="T46" i="1"/>
  <c r="AA46" i="1" s="1"/>
  <c r="T42" i="1"/>
  <c r="AA42" i="1" s="1"/>
  <c r="T34" i="1"/>
  <c r="AA34" i="1" s="1"/>
  <c r="T30" i="1"/>
  <c r="AA30" i="1" s="1"/>
  <c r="T26" i="1"/>
  <c r="AA26" i="1" s="1"/>
  <c r="T18" i="1"/>
  <c r="AA18" i="1" s="1"/>
  <c r="T14" i="1"/>
  <c r="AA14" i="1" s="1"/>
  <c r="T10" i="1"/>
  <c r="AA10" i="1" s="1"/>
  <c r="T69" i="1"/>
  <c r="AA69" i="1" s="1"/>
  <c r="T68" i="1"/>
  <c r="AA68" i="1" s="1"/>
  <c r="T67" i="1"/>
  <c r="AA67" i="1" s="1"/>
  <c r="T65" i="1"/>
  <c r="AA65" i="1" s="1"/>
  <c r="T64" i="1"/>
  <c r="AA64" i="1" s="1"/>
  <c r="T63" i="1"/>
  <c r="AA63" i="1" s="1"/>
  <c r="T61" i="1"/>
  <c r="AA61" i="1" s="1"/>
  <c r="T60" i="1"/>
  <c r="AA60" i="1" s="1"/>
  <c r="T59" i="1"/>
  <c r="AA59" i="1" s="1"/>
  <c r="T57" i="1"/>
  <c r="AA57" i="1" s="1"/>
  <c r="T56" i="1"/>
  <c r="AA56" i="1" s="1"/>
  <c r="T55" i="1"/>
  <c r="AA55" i="1" s="1"/>
  <c r="T53" i="1"/>
  <c r="AA53" i="1" s="1"/>
  <c r="T52" i="1"/>
  <c r="AA52" i="1" s="1"/>
  <c r="T51" i="1"/>
  <c r="AA51" i="1" s="1"/>
  <c r="T49" i="1"/>
  <c r="AA49" i="1" s="1"/>
  <c r="T48" i="1"/>
  <c r="AA48" i="1" s="1"/>
  <c r="T47" i="1"/>
  <c r="AA47" i="1" s="1"/>
  <c r="T45" i="1"/>
  <c r="AA45" i="1" s="1"/>
  <c r="T44" i="1"/>
  <c r="AA44" i="1" s="1"/>
  <c r="T43" i="1"/>
  <c r="AA43" i="1" s="1"/>
  <c r="T41" i="1"/>
  <c r="AA41" i="1" s="1"/>
  <c r="T40" i="1"/>
  <c r="AA40" i="1" s="1"/>
  <c r="T39" i="1"/>
  <c r="AA39" i="1" s="1"/>
  <c r="T37" i="1"/>
  <c r="AA37" i="1" s="1"/>
  <c r="T36" i="1"/>
  <c r="AA36" i="1" s="1"/>
  <c r="T35" i="1"/>
  <c r="AA35" i="1" s="1"/>
  <c r="T33" i="1"/>
  <c r="AA33" i="1" s="1"/>
  <c r="T32" i="1"/>
  <c r="AA32" i="1" s="1"/>
  <c r="T31" i="1"/>
  <c r="AA31" i="1" s="1"/>
  <c r="T29" i="1"/>
  <c r="AA29" i="1" s="1"/>
  <c r="T28" i="1"/>
  <c r="AA28" i="1" s="1"/>
  <c r="T27" i="1"/>
  <c r="AA27" i="1" s="1"/>
  <c r="T25" i="1"/>
  <c r="AA25" i="1" s="1"/>
  <c r="T24" i="1"/>
  <c r="AA24" i="1" s="1"/>
  <c r="T23" i="1"/>
  <c r="AA23" i="1" s="1"/>
  <c r="T21" i="1"/>
  <c r="AA21" i="1" s="1"/>
  <c r="T20" i="1"/>
  <c r="AA20" i="1" s="1"/>
  <c r="T19" i="1"/>
  <c r="AA19" i="1" s="1"/>
  <c r="T17" i="1"/>
  <c r="AA17" i="1" s="1"/>
  <c r="T16" i="1"/>
  <c r="AA16" i="1" s="1"/>
  <c r="T15" i="1"/>
  <c r="AA15" i="1" s="1"/>
  <c r="T13" i="1"/>
  <c r="AA13" i="1" s="1"/>
  <c r="T12" i="1"/>
  <c r="AA12" i="1" s="1"/>
  <c r="T11" i="1"/>
  <c r="AA11" i="1" s="1"/>
  <c r="T9" i="1"/>
  <c r="AA9" i="1" s="1"/>
  <c r="T8" i="1"/>
  <c r="AA8" i="1" s="1"/>
  <c r="T7" i="1"/>
  <c r="AA7" i="1" s="1"/>
  <c r="S69" i="1"/>
  <c r="Y69" i="1" s="1"/>
  <c r="S67" i="1"/>
  <c r="Y67" i="1" s="1"/>
  <c r="S66" i="1"/>
  <c r="Y66" i="1" s="1"/>
  <c r="S65" i="1"/>
  <c r="Y65" i="1" s="1"/>
  <c r="S63" i="1"/>
  <c r="Y63" i="1" s="1"/>
  <c r="S62" i="1"/>
  <c r="Y62" i="1" s="1"/>
  <c r="S61" i="1"/>
  <c r="Y61" i="1" s="1"/>
  <c r="S59" i="1"/>
  <c r="Y59" i="1" s="1"/>
  <c r="S58" i="1"/>
  <c r="Y58" i="1" s="1"/>
  <c r="S57" i="1"/>
  <c r="Y57" i="1" s="1"/>
  <c r="S55" i="1"/>
  <c r="Y55" i="1" s="1"/>
  <c r="S54" i="1"/>
  <c r="Y54" i="1" s="1"/>
  <c r="S53" i="1"/>
  <c r="Y53" i="1" s="1"/>
  <c r="S51" i="1"/>
  <c r="Y51" i="1" s="1"/>
  <c r="S50" i="1"/>
  <c r="Y50" i="1" s="1"/>
  <c r="S49" i="1"/>
  <c r="Y49" i="1" s="1"/>
  <c r="S47" i="1"/>
  <c r="Y47" i="1" s="1"/>
  <c r="S46" i="1"/>
  <c r="Y46" i="1" s="1"/>
  <c r="S45" i="1"/>
  <c r="Y45" i="1" s="1"/>
  <c r="S43" i="1"/>
  <c r="Y43" i="1" s="1"/>
  <c r="S42" i="1"/>
  <c r="Y42" i="1" s="1"/>
  <c r="S41" i="1"/>
  <c r="Y41" i="1" s="1"/>
  <c r="S39" i="1"/>
  <c r="Y39" i="1" s="1"/>
  <c r="S38" i="1"/>
  <c r="Y38" i="1" s="1"/>
  <c r="S37" i="1"/>
  <c r="Y37" i="1" s="1"/>
  <c r="S35" i="1"/>
  <c r="Y35" i="1" s="1"/>
  <c r="S34" i="1"/>
  <c r="Y34" i="1" s="1"/>
  <c r="S33" i="1"/>
  <c r="Y33" i="1" s="1"/>
  <c r="S31" i="1"/>
  <c r="Y31" i="1" s="1"/>
  <c r="S30" i="1"/>
  <c r="Y30" i="1" s="1"/>
  <c r="S29" i="1"/>
  <c r="Y29" i="1" s="1"/>
  <c r="S27" i="1"/>
  <c r="Y27" i="1" s="1"/>
  <c r="S26" i="1"/>
  <c r="Y26" i="1" s="1"/>
  <c r="S25" i="1"/>
  <c r="Y25" i="1" s="1"/>
  <c r="S23" i="1"/>
  <c r="Y23" i="1" s="1"/>
  <c r="S22" i="1"/>
  <c r="Y22" i="1" s="1"/>
  <c r="S21" i="1"/>
  <c r="Y21" i="1" s="1"/>
  <c r="S19" i="1"/>
  <c r="Y19" i="1" s="1"/>
  <c r="S18" i="1"/>
  <c r="Y18" i="1" s="1"/>
  <c r="S17" i="1"/>
  <c r="Y17" i="1" s="1"/>
  <c r="S15" i="1"/>
  <c r="Y15" i="1" s="1"/>
  <c r="S14" i="1"/>
  <c r="Y14" i="1" s="1"/>
  <c r="S13" i="1"/>
  <c r="Y13" i="1" s="1"/>
  <c r="S11" i="1"/>
  <c r="Y11" i="1" s="1"/>
  <c r="S10" i="1"/>
  <c r="Y10" i="1" s="1"/>
  <c r="S9" i="1"/>
  <c r="Y9" i="1" s="1"/>
  <c r="Y7" i="1"/>
  <c r="R41" i="1"/>
  <c r="Z41" i="1" s="1"/>
  <c r="R37" i="1"/>
  <c r="Z37" i="1" s="1"/>
  <c r="R35" i="1"/>
  <c r="Z35" i="1" s="1"/>
  <c r="R33" i="1"/>
  <c r="Z33" i="1" s="1"/>
  <c r="R31" i="1"/>
  <c r="Z31" i="1" s="1"/>
  <c r="R29" i="1"/>
  <c r="Z29" i="1" s="1"/>
  <c r="R27" i="1"/>
  <c r="Z27" i="1" s="1"/>
  <c r="R25" i="1"/>
  <c r="Z25" i="1" s="1"/>
  <c r="R23" i="1"/>
  <c r="Z23" i="1" s="1"/>
  <c r="R21" i="1"/>
  <c r="Z21" i="1" s="1"/>
  <c r="R19" i="1"/>
  <c r="Z19" i="1" s="1"/>
  <c r="R17" i="1"/>
  <c r="Z17" i="1" s="1"/>
  <c r="R15" i="1"/>
  <c r="Z15" i="1" s="1"/>
  <c r="R13" i="1"/>
  <c r="Z13" i="1" s="1"/>
  <c r="R11" i="1"/>
  <c r="Z11" i="1" s="1"/>
  <c r="R9" i="1"/>
  <c r="Z9" i="1" s="1"/>
  <c r="R7" i="1"/>
  <c r="Z7" i="1" s="1"/>
  <c r="S98" i="1"/>
  <c r="Y98" i="1" s="1"/>
  <c r="R85" i="1"/>
  <c r="Z85" i="1" s="1"/>
  <c r="R84" i="1"/>
  <c r="Z84" i="1" s="1"/>
  <c r="R83" i="1"/>
  <c r="Z83" i="1" s="1"/>
  <c r="R82" i="1"/>
  <c r="Z82" i="1" s="1"/>
  <c r="R81" i="1"/>
  <c r="Z81" i="1" s="1"/>
  <c r="R80" i="1"/>
  <c r="Z80" i="1" s="1"/>
  <c r="R79" i="1"/>
  <c r="Z79" i="1" s="1"/>
  <c r="R78" i="1"/>
  <c r="Z78" i="1" s="1"/>
  <c r="R77" i="1"/>
  <c r="Z77" i="1" s="1"/>
  <c r="R76" i="1"/>
  <c r="Z76" i="1" s="1"/>
  <c r="R75" i="1"/>
  <c r="Z75" i="1" s="1"/>
  <c r="R74" i="1"/>
  <c r="Z74" i="1" s="1"/>
  <c r="R73" i="1"/>
  <c r="Z73" i="1" s="1"/>
  <c r="R72" i="1"/>
  <c r="Z72" i="1" s="1"/>
  <c r="R71" i="1"/>
  <c r="Z71" i="1" s="1"/>
  <c r="S94" i="1"/>
  <c r="Y94" i="1" s="1"/>
  <c r="T102" i="1"/>
  <c r="AA102" i="1" s="1"/>
  <c r="R98" i="1"/>
  <c r="Z98" i="1" s="1"/>
  <c r="R94" i="1"/>
  <c r="Z94" i="1" s="1"/>
  <c r="S82" i="1"/>
  <c r="Y82" i="1" s="1"/>
  <c r="R102" i="1"/>
  <c r="Z102" i="1" s="1"/>
  <c r="S78" i="1"/>
  <c r="Y78" i="1" s="1"/>
  <c r="R105" i="1"/>
  <c r="Z105" i="1" s="1"/>
  <c r="R104" i="1"/>
  <c r="Z104" i="1" s="1"/>
  <c r="R103" i="1"/>
  <c r="Z103" i="1" s="1"/>
  <c r="R101" i="1"/>
  <c r="Z101" i="1" s="1"/>
  <c r="R100" i="1"/>
  <c r="Z100" i="1" s="1"/>
  <c r="R99" i="1"/>
  <c r="Z99" i="1" s="1"/>
  <c r="R97" i="1"/>
  <c r="Z97" i="1" s="1"/>
  <c r="R96" i="1"/>
  <c r="Z96" i="1" s="1"/>
  <c r="Z95" i="1"/>
  <c r="R93" i="1"/>
  <c r="Z93" i="1" s="1"/>
  <c r="R92" i="1"/>
  <c r="Z92" i="1" s="1"/>
  <c r="R91" i="1"/>
  <c r="Z91" i="1" s="1"/>
  <c r="R89" i="1"/>
  <c r="Z89" i="1" s="1"/>
  <c r="R88" i="1"/>
  <c r="Z88" i="1" s="1"/>
  <c r="R87" i="1"/>
  <c r="Z87" i="1" s="1"/>
  <c r="S90" i="1"/>
  <c r="Y90" i="1" s="1"/>
  <c r="S74" i="1"/>
  <c r="Y74" i="1" s="1"/>
  <c r="S105" i="1"/>
  <c r="Y105" i="1" s="1"/>
  <c r="S101" i="1"/>
  <c r="Y101" i="1" s="1"/>
  <c r="S97" i="1"/>
  <c r="Y97" i="1" s="1"/>
  <c r="S93" i="1"/>
  <c r="Y93" i="1" s="1"/>
  <c r="S89" i="1"/>
  <c r="Y89" i="1" s="1"/>
  <c r="S85" i="1"/>
  <c r="Y85" i="1" s="1"/>
  <c r="S81" i="1"/>
  <c r="Y81" i="1" s="1"/>
  <c r="S77" i="1"/>
  <c r="Y77" i="1" s="1"/>
  <c r="S73" i="1"/>
  <c r="Y73" i="1" s="1"/>
  <c r="S104" i="1"/>
  <c r="Y104" i="1" s="1"/>
  <c r="S100" i="1"/>
  <c r="Y100" i="1" s="1"/>
  <c r="S96" i="1"/>
  <c r="Y96" i="1" s="1"/>
  <c r="S92" i="1"/>
  <c r="Y92" i="1" s="1"/>
  <c r="S88" i="1"/>
  <c r="Y88" i="1" s="1"/>
  <c r="S84" i="1"/>
  <c r="Y84" i="1" s="1"/>
  <c r="S80" i="1"/>
  <c r="Y80" i="1" s="1"/>
  <c r="S76" i="1"/>
  <c r="Y76" i="1" s="1"/>
  <c r="S72" i="1"/>
  <c r="Y72" i="1" s="1"/>
  <c r="S103" i="1"/>
  <c r="Y103" i="1" s="1"/>
  <c r="S99" i="1"/>
  <c r="Y99" i="1" s="1"/>
  <c r="S95" i="1"/>
  <c r="Y95" i="1" s="1"/>
  <c r="S91" i="1"/>
  <c r="Y91" i="1" s="1"/>
  <c r="S87" i="1"/>
  <c r="Y87" i="1" s="1"/>
  <c r="S83" i="1"/>
  <c r="Y83" i="1" s="1"/>
  <c r="S79" i="1"/>
  <c r="Y79" i="1" s="1"/>
  <c r="S75" i="1"/>
  <c r="Y75" i="1" s="1"/>
  <c r="S71" i="1"/>
  <c r="Y71" i="1" s="1"/>
  <c r="L7" i="1" l="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6" i="1"/>
  <c r="U103" i="1" l="1"/>
  <c r="U83" i="1"/>
  <c r="U71" i="1"/>
  <c r="U59" i="1"/>
  <c r="U39" i="1"/>
  <c r="U27" i="1"/>
  <c r="U6" i="1"/>
  <c r="U94" i="1"/>
  <c r="U90" i="1"/>
  <c r="U82" i="1"/>
  <c r="U78" i="1"/>
  <c r="U74" i="1"/>
  <c r="U70" i="1"/>
  <c r="U66" i="1"/>
  <c r="U62" i="1"/>
  <c r="U58" i="1"/>
  <c r="U54" i="1"/>
  <c r="U50" i="1"/>
  <c r="U46" i="1"/>
  <c r="U42" i="1"/>
  <c r="U38" i="1"/>
  <c r="U34" i="1"/>
  <c r="U30" i="1"/>
  <c r="U26" i="1"/>
  <c r="U22" i="1"/>
  <c r="U18" i="1"/>
  <c r="U14" i="1"/>
  <c r="U10" i="1"/>
  <c r="U99" i="1"/>
  <c r="U91" i="1"/>
  <c r="U75" i="1"/>
  <c r="U63" i="1"/>
  <c r="U51" i="1"/>
  <c r="U43" i="1"/>
  <c r="U35" i="1"/>
  <c r="U23" i="1"/>
  <c r="U11" i="1"/>
  <c r="U98" i="1"/>
  <c r="U105" i="1"/>
  <c r="U101" i="1"/>
  <c r="U97" i="1"/>
  <c r="U93" i="1"/>
  <c r="U89" i="1"/>
  <c r="U85" i="1"/>
  <c r="U81" i="1"/>
  <c r="U77" i="1"/>
  <c r="U73" i="1"/>
  <c r="U69" i="1"/>
  <c r="U65" i="1"/>
  <c r="U61" i="1"/>
  <c r="U57" i="1"/>
  <c r="U53" i="1"/>
  <c r="U49" i="1"/>
  <c r="U45" i="1"/>
  <c r="U41" i="1"/>
  <c r="U37" i="1"/>
  <c r="U33" i="1"/>
  <c r="U29" i="1"/>
  <c r="U25" i="1"/>
  <c r="U21" i="1"/>
  <c r="U17" i="1"/>
  <c r="U13" i="1"/>
  <c r="U9" i="1"/>
  <c r="U95" i="1"/>
  <c r="U87" i="1"/>
  <c r="U79" i="1"/>
  <c r="U67" i="1"/>
  <c r="U55" i="1"/>
  <c r="U47" i="1"/>
  <c r="U31" i="1"/>
  <c r="U19" i="1"/>
  <c r="U15" i="1"/>
  <c r="U102" i="1"/>
  <c r="U104" i="1"/>
  <c r="U100" i="1"/>
  <c r="U96" i="1"/>
  <c r="U92" i="1"/>
  <c r="U88" i="1"/>
  <c r="U84" i="1"/>
  <c r="U80" i="1"/>
  <c r="U76" i="1"/>
  <c r="U72" i="1"/>
  <c r="U68" i="1"/>
  <c r="U64" i="1"/>
  <c r="U60" i="1"/>
  <c r="U56" i="1"/>
  <c r="U52" i="1"/>
  <c r="U48" i="1"/>
  <c r="U44" i="1"/>
  <c r="U40" i="1"/>
  <c r="U36" i="1"/>
  <c r="U32" i="1"/>
  <c r="U28" i="1"/>
  <c r="U24" i="1"/>
  <c r="U20" i="1"/>
  <c r="U16" i="1"/>
  <c r="U12" i="1"/>
  <c r="U8" i="1"/>
  <c r="U7" i="1"/>
  <c r="C6" i="1"/>
  <c r="G6" i="1" s="1"/>
  <c r="C7" i="1"/>
  <c r="I7" i="1" s="1"/>
  <c r="C8" i="1"/>
  <c r="H8" i="1" s="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AB97" i="1" s="1"/>
  <c r="C98" i="1"/>
  <c r="C99" i="1"/>
  <c r="C100" i="1"/>
  <c r="C101" i="1"/>
  <c r="C102" i="1"/>
  <c r="C103" i="1"/>
  <c r="C104" i="1"/>
  <c r="C105" i="1"/>
  <c r="G29" i="1" l="1"/>
  <c r="AB29" i="1"/>
  <c r="G87" i="1"/>
  <c r="C108" i="1"/>
  <c r="AB90" i="1"/>
  <c r="AE90" i="1" s="1"/>
  <c r="AB94" i="1"/>
  <c r="AE94" i="1" s="1"/>
  <c r="AC6" i="1"/>
  <c r="AF6" i="1" s="1"/>
  <c r="AD103" i="1"/>
  <c r="AG103" i="1" s="1"/>
  <c r="AB8" i="1"/>
  <c r="AE8" i="1" s="1"/>
  <c r="AB12" i="1"/>
  <c r="AE12" i="1" s="1"/>
  <c r="AB16" i="1"/>
  <c r="AE16" i="1" s="1"/>
  <c r="AB20" i="1"/>
  <c r="AE20" i="1" s="1"/>
  <c r="AD24" i="1"/>
  <c r="AG24" i="1" s="1"/>
  <c r="AC28" i="1"/>
  <c r="AF28" i="1" s="1"/>
  <c r="AC32" i="1"/>
  <c r="AF32" i="1" s="1"/>
  <c r="AB36" i="1"/>
  <c r="AE36" i="1" s="1"/>
  <c r="AC40" i="1"/>
  <c r="AC44" i="1"/>
  <c r="AF44" i="1" s="1"/>
  <c r="AB48" i="1"/>
  <c r="AE48" i="1" s="1"/>
  <c r="AB52" i="1"/>
  <c r="AE52" i="1" s="1"/>
  <c r="AC56" i="1"/>
  <c r="AC60" i="1"/>
  <c r="AF60" i="1" s="1"/>
  <c r="AC64" i="1"/>
  <c r="AF64" i="1" s="1"/>
  <c r="AB68" i="1"/>
  <c r="AE68" i="1" s="1"/>
  <c r="AD72" i="1"/>
  <c r="AG72" i="1" s="1"/>
  <c r="AD76" i="1"/>
  <c r="AG76" i="1" s="1"/>
  <c r="AD80" i="1"/>
  <c r="AG80" i="1" s="1"/>
  <c r="AD84" i="1"/>
  <c r="AG84" i="1" s="1"/>
  <c r="AD88" i="1"/>
  <c r="AG88" i="1" s="1"/>
  <c r="AD92" i="1"/>
  <c r="AG92" i="1" s="1"/>
  <c r="AD96" i="1"/>
  <c r="AG96" i="1" s="1"/>
  <c r="AD100" i="1"/>
  <c r="AG100" i="1" s="1"/>
  <c r="AD104" i="1"/>
  <c r="AG104" i="1" s="1"/>
  <c r="AB102" i="1"/>
  <c r="AE102" i="1" s="1"/>
  <c r="AC9" i="1"/>
  <c r="AF9" i="1" s="1"/>
  <c r="AC13" i="1"/>
  <c r="AF13" i="1" s="1"/>
  <c r="AB17" i="1"/>
  <c r="AE17" i="1" s="1"/>
  <c r="AB21" i="1"/>
  <c r="AE21" i="1" s="1"/>
  <c r="AB25" i="1"/>
  <c r="AE25" i="1" s="1"/>
  <c r="AD29" i="1"/>
  <c r="AG29" i="1" s="1"/>
  <c r="AB33" i="1"/>
  <c r="AE33" i="1" s="1"/>
  <c r="AD37" i="1"/>
  <c r="AG37" i="1" s="1"/>
  <c r="AC41" i="1"/>
  <c r="AF41" i="1" s="1"/>
  <c r="AC45" i="1"/>
  <c r="AF45" i="1" s="1"/>
  <c r="AC49" i="1"/>
  <c r="AC53" i="1"/>
  <c r="AF53" i="1" s="1"/>
  <c r="AC57" i="1"/>
  <c r="AF57" i="1" s="1"/>
  <c r="AC61" i="1"/>
  <c r="AC65" i="1"/>
  <c r="AF65" i="1" s="1"/>
  <c r="AC69" i="1"/>
  <c r="AF69" i="1" s="1"/>
  <c r="AD73" i="1"/>
  <c r="AG73" i="1" s="1"/>
  <c r="AD77" i="1"/>
  <c r="AG77" i="1" s="1"/>
  <c r="AD81" i="1"/>
  <c r="AD85" i="1"/>
  <c r="AG85" i="1" s="1"/>
  <c r="AD89" i="1"/>
  <c r="AG89" i="1" s="1"/>
  <c r="AD93" i="1"/>
  <c r="AG93" i="1" s="1"/>
  <c r="AD97" i="1"/>
  <c r="AG97" i="1" s="1"/>
  <c r="AD101" i="1"/>
  <c r="AG101" i="1" s="1"/>
  <c r="AD105" i="1"/>
  <c r="AG105" i="1" s="1"/>
  <c r="AD98" i="1"/>
  <c r="AG98" i="1" s="1"/>
  <c r="AC10" i="1"/>
  <c r="AF10" i="1" s="1"/>
  <c r="AC14" i="1"/>
  <c r="AF14" i="1" s="1"/>
  <c r="AC18" i="1"/>
  <c r="AF18" i="1" s="1"/>
  <c r="AD22" i="1"/>
  <c r="AG22" i="1" s="1"/>
  <c r="AC26" i="1"/>
  <c r="AF26" i="1" s="1"/>
  <c r="AD30" i="1"/>
  <c r="AG30" i="1" s="1"/>
  <c r="AC34" i="1"/>
  <c r="AF34" i="1" s="1"/>
  <c r="AD38" i="1"/>
  <c r="AG38" i="1" s="1"/>
  <c r="AB42" i="1"/>
  <c r="AE42" i="1" s="1"/>
  <c r="AD46" i="1"/>
  <c r="AG46" i="1" s="1"/>
  <c r="AD50" i="1"/>
  <c r="AG50" i="1" s="1"/>
  <c r="AD54" i="1"/>
  <c r="AG54" i="1" s="1"/>
  <c r="AC58" i="1"/>
  <c r="AF58" i="1" s="1"/>
  <c r="AB62" i="1"/>
  <c r="AE62" i="1" s="1"/>
  <c r="AD66" i="1"/>
  <c r="AG66" i="1" s="1"/>
  <c r="AD70" i="1"/>
  <c r="AG70" i="1" s="1"/>
  <c r="AD74" i="1"/>
  <c r="AG74" i="1" s="1"/>
  <c r="AD78" i="1"/>
  <c r="AG78" i="1" s="1"/>
  <c r="AD82" i="1"/>
  <c r="AG82" i="1" s="1"/>
  <c r="AD15" i="1"/>
  <c r="AG15" i="1" s="1"/>
  <c r="AC19" i="1"/>
  <c r="AF19" i="1" s="1"/>
  <c r="AB31" i="1"/>
  <c r="AE31" i="1" s="1"/>
  <c r="AB47" i="1"/>
  <c r="AE47" i="1" s="1"/>
  <c r="AB55" i="1"/>
  <c r="AE55" i="1" s="1"/>
  <c r="AC67" i="1"/>
  <c r="AF67" i="1" s="1"/>
  <c r="AD79" i="1"/>
  <c r="AG79" i="1" s="1"/>
  <c r="AD87" i="1"/>
  <c r="AG87" i="1" s="1"/>
  <c r="AD95" i="1"/>
  <c r="AG95" i="1" s="1"/>
  <c r="AB11" i="1"/>
  <c r="AE11" i="1" s="1"/>
  <c r="AC23" i="1"/>
  <c r="AF23" i="1" s="1"/>
  <c r="AB35" i="1"/>
  <c r="AE35" i="1" s="1"/>
  <c r="AD43" i="1"/>
  <c r="AG43" i="1" s="1"/>
  <c r="AC51" i="1"/>
  <c r="AB63" i="1"/>
  <c r="AE63" i="1" s="1"/>
  <c r="AD75" i="1"/>
  <c r="AG75" i="1" s="1"/>
  <c r="AD91" i="1"/>
  <c r="AG91" i="1" s="1"/>
  <c r="AD99" i="1"/>
  <c r="AG99" i="1" s="1"/>
  <c r="AB27" i="1"/>
  <c r="AE27" i="1" s="1"/>
  <c r="AC39" i="1"/>
  <c r="AF39" i="1" s="1"/>
  <c r="AC59" i="1"/>
  <c r="AF59" i="1" s="1"/>
  <c r="AB71" i="1"/>
  <c r="AE71" i="1" s="1"/>
  <c r="AB83" i="1"/>
  <c r="AE83" i="1" s="1"/>
  <c r="AC103" i="1"/>
  <c r="AF103" i="1" s="1"/>
  <c r="AC90" i="1"/>
  <c r="AF90" i="1" s="1"/>
  <c r="AC94" i="1"/>
  <c r="AF94" i="1" s="1"/>
  <c r="AD6" i="1"/>
  <c r="AG6" i="1" s="1"/>
  <c r="AD27" i="1"/>
  <c r="AG27" i="1" s="1"/>
  <c r="AD39" i="1"/>
  <c r="AG39" i="1" s="1"/>
  <c r="AB59" i="1"/>
  <c r="AE59" i="1" s="1"/>
  <c r="AC71" i="1"/>
  <c r="AF71" i="1" s="1"/>
  <c r="AC83" i="1"/>
  <c r="AF83" i="1" s="1"/>
  <c r="AB103" i="1"/>
  <c r="AE103" i="1" s="1"/>
  <c r="AD7" i="1"/>
  <c r="AG7" i="1" s="1"/>
  <c r="AC8" i="1"/>
  <c r="AF8" i="1" s="1"/>
  <c r="AC12" i="1"/>
  <c r="AF12" i="1" s="1"/>
  <c r="AC16" i="1"/>
  <c r="AF16" i="1" s="1"/>
  <c r="AD20" i="1"/>
  <c r="AG20" i="1" s="1"/>
  <c r="AC24" i="1"/>
  <c r="AF24" i="1" s="1"/>
  <c r="AB28" i="1"/>
  <c r="AE28" i="1" s="1"/>
  <c r="AD32" i="1"/>
  <c r="AG32" i="1" s="1"/>
  <c r="AD36" i="1"/>
  <c r="AG36" i="1" s="1"/>
  <c r="AB40" i="1"/>
  <c r="AE40" i="1" s="1"/>
  <c r="AB44" i="1"/>
  <c r="AE44" i="1" s="1"/>
  <c r="AD48" i="1"/>
  <c r="AG48" i="1" s="1"/>
  <c r="AC52" i="1"/>
  <c r="AF52" i="1" s="1"/>
  <c r="AB56" i="1"/>
  <c r="AE56" i="1" s="1"/>
  <c r="AD60" i="1"/>
  <c r="AG60" i="1" s="1"/>
  <c r="AD64" i="1"/>
  <c r="AG64" i="1" s="1"/>
  <c r="AC68" i="1"/>
  <c r="AF68" i="1" s="1"/>
  <c r="AB72" i="1"/>
  <c r="AE72" i="1" s="1"/>
  <c r="AC76" i="1"/>
  <c r="AF76" i="1" s="1"/>
  <c r="AB80" i="1"/>
  <c r="AE80" i="1" s="1"/>
  <c r="AC84" i="1"/>
  <c r="AF84" i="1" s="1"/>
  <c r="AC88" i="1"/>
  <c r="AF88" i="1" s="1"/>
  <c r="AC92" i="1"/>
  <c r="AF92" i="1" s="1"/>
  <c r="AC96" i="1"/>
  <c r="AF96" i="1" s="1"/>
  <c r="AC100" i="1"/>
  <c r="AF100" i="1" s="1"/>
  <c r="AB104" i="1"/>
  <c r="AE104" i="1" s="1"/>
  <c r="AD102" i="1"/>
  <c r="AG102" i="1" s="1"/>
  <c r="AC15" i="1"/>
  <c r="AF15" i="1" s="1"/>
  <c r="AD19" i="1"/>
  <c r="AG19" i="1" s="1"/>
  <c r="AD31" i="1"/>
  <c r="AG31" i="1" s="1"/>
  <c r="AC47" i="1"/>
  <c r="AF47" i="1" s="1"/>
  <c r="AC55" i="1"/>
  <c r="AF55" i="1" s="1"/>
  <c r="AD67" i="1"/>
  <c r="AG67" i="1" s="1"/>
  <c r="AC79" i="1"/>
  <c r="AF79" i="1" s="1"/>
  <c r="AC87" i="1"/>
  <c r="AF87" i="1" s="1"/>
  <c r="AB95" i="1"/>
  <c r="AE95" i="1" s="1"/>
  <c r="AD9" i="1"/>
  <c r="AG9" i="1" s="1"/>
  <c r="AD13" i="1"/>
  <c r="AG13" i="1" s="1"/>
  <c r="AC17" i="1"/>
  <c r="AF17" i="1" s="1"/>
  <c r="AD21" i="1"/>
  <c r="AG21" i="1" s="1"/>
  <c r="AC25" i="1"/>
  <c r="AF25" i="1" s="1"/>
  <c r="AE29" i="1"/>
  <c r="AC33" i="1"/>
  <c r="AF33" i="1" s="1"/>
  <c r="AC37" i="1"/>
  <c r="AF37" i="1" s="1"/>
  <c r="AB41" i="1"/>
  <c r="AE41" i="1" s="1"/>
  <c r="AB45" i="1"/>
  <c r="AE45" i="1" s="1"/>
  <c r="AD49" i="1"/>
  <c r="AG49" i="1" s="1"/>
  <c r="AD53" i="1"/>
  <c r="AG53" i="1" s="1"/>
  <c r="AB57" i="1"/>
  <c r="AE57" i="1" s="1"/>
  <c r="AD61" i="1"/>
  <c r="AG61" i="1" s="1"/>
  <c r="AD65" i="1"/>
  <c r="AG65" i="1" s="1"/>
  <c r="AB69" i="1"/>
  <c r="AE69" i="1" s="1"/>
  <c r="AC73" i="1"/>
  <c r="AF73" i="1" s="1"/>
  <c r="AC77" i="1"/>
  <c r="AF77" i="1" s="1"/>
  <c r="AB81" i="1"/>
  <c r="AE81" i="1" s="1"/>
  <c r="AB85" i="1"/>
  <c r="AE85" i="1" s="1"/>
  <c r="AB89" i="1"/>
  <c r="AE89" i="1" s="1"/>
  <c r="AB93" i="1"/>
  <c r="AE93" i="1" s="1"/>
  <c r="AC97" i="1"/>
  <c r="AF97" i="1" s="1"/>
  <c r="AB101" i="1"/>
  <c r="AE101" i="1" s="1"/>
  <c r="AC105" i="1"/>
  <c r="AF105" i="1" s="1"/>
  <c r="AC98" i="1"/>
  <c r="AF98" i="1" s="1"/>
  <c r="AD11" i="1"/>
  <c r="AG11" i="1" s="1"/>
  <c r="AD23" i="1"/>
  <c r="AG23" i="1" s="1"/>
  <c r="AC35" i="1"/>
  <c r="AF35" i="1" s="1"/>
  <c r="AC43" i="1"/>
  <c r="AF43" i="1" s="1"/>
  <c r="AD51" i="1"/>
  <c r="AG51" i="1" s="1"/>
  <c r="AD63" i="1"/>
  <c r="AG63" i="1" s="1"/>
  <c r="AC75" i="1"/>
  <c r="AF75" i="1" s="1"/>
  <c r="AB91" i="1"/>
  <c r="AE91" i="1" s="1"/>
  <c r="AB99" i="1"/>
  <c r="AE99" i="1" s="1"/>
  <c r="AD10" i="1"/>
  <c r="AG10" i="1" s="1"/>
  <c r="AB14" i="1"/>
  <c r="AE14" i="1" s="1"/>
  <c r="AB18" i="1"/>
  <c r="AE18" i="1" s="1"/>
  <c r="AC22" i="1"/>
  <c r="AF22" i="1" s="1"/>
  <c r="AB26" i="1"/>
  <c r="AE26" i="1" s="1"/>
  <c r="AB30" i="1"/>
  <c r="AE30" i="1" s="1"/>
  <c r="AD34" i="1"/>
  <c r="AG34" i="1" s="1"/>
  <c r="AB38" i="1"/>
  <c r="AE38" i="1" s="1"/>
  <c r="AD42" i="1"/>
  <c r="AG42" i="1" s="1"/>
  <c r="AC46" i="1"/>
  <c r="AF46" i="1" s="1"/>
  <c r="AB50" i="1"/>
  <c r="AE50" i="1" s="1"/>
  <c r="AC54" i="1"/>
  <c r="AF54" i="1" s="1"/>
  <c r="AD58" i="1"/>
  <c r="AG58" i="1" s="1"/>
  <c r="AC62" i="1"/>
  <c r="AF62" i="1" s="1"/>
  <c r="AB66" i="1"/>
  <c r="AE66" i="1" s="1"/>
  <c r="AB70" i="1"/>
  <c r="AE70" i="1" s="1"/>
  <c r="AB74" i="1"/>
  <c r="AE74" i="1" s="1"/>
  <c r="AC78" i="1"/>
  <c r="AF78" i="1" s="1"/>
  <c r="AB82" i="1"/>
  <c r="AE82" i="1" s="1"/>
  <c r="AB86" i="1"/>
  <c r="AE86" i="1" s="1"/>
  <c r="AD86" i="1"/>
  <c r="AG86" i="1" s="1"/>
  <c r="AC86" i="1"/>
  <c r="AF86" i="1" s="1"/>
  <c r="AD90" i="1"/>
  <c r="AG90" i="1" s="1"/>
  <c r="AD94" i="1"/>
  <c r="AG94" i="1" s="1"/>
  <c r="AB6" i="1"/>
  <c r="AE6" i="1" s="1"/>
  <c r="AC27" i="1"/>
  <c r="AF27" i="1" s="1"/>
  <c r="AB39" i="1"/>
  <c r="AE39" i="1" s="1"/>
  <c r="AD59" i="1"/>
  <c r="AG59" i="1" s="1"/>
  <c r="AD71" i="1"/>
  <c r="AG71" i="1" s="1"/>
  <c r="AD83" i="1"/>
  <c r="AC7" i="1"/>
  <c r="AF7" i="1" s="1"/>
  <c r="AB7" i="1"/>
  <c r="AD8" i="1"/>
  <c r="AG8" i="1" s="1"/>
  <c r="AD12" i="1"/>
  <c r="AG12" i="1" s="1"/>
  <c r="AD16" i="1"/>
  <c r="AG16" i="1" s="1"/>
  <c r="AC20" i="1"/>
  <c r="AF20" i="1" s="1"/>
  <c r="AB24" i="1"/>
  <c r="AE24" i="1" s="1"/>
  <c r="AD28" i="1"/>
  <c r="AG28" i="1" s="1"/>
  <c r="AB32" i="1"/>
  <c r="AE32" i="1" s="1"/>
  <c r="AC36" i="1"/>
  <c r="AF36" i="1" s="1"/>
  <c r="AD40" i="1"/>
  <c r="AG40" i="1" s="1"/>
  <c r="AD44" i="1"/>
  <c r="AG44" i="1" s="1"/>
  <c r="AC48" i="1"/>
  <c r="AF48" i="1" s="1"/>
  <c r="AD52" i="1"/>
  <c r="AG52" i="1" s="1"/>
  <c r="AD56" i="1"/>
  <c r="AG56" i="1" s="1"/>
  <c r="AB60" i="1"/>
  <c r="AE60" i="1" s="1"/>
  <c r="AB64" i="1"/>
  <c r="AE64" i="1" s="1"/>
  <c r="AD68" i="1"/>
  <c r="AG68" i="1" s="1"/>
  <c r="AC72" i="1"/>
  <c r="AF72" i="1" s="1"/>
  <c r="AB76" i="1"/>
  <c r="AE76" i="1" s="1"/>
  <c r="AC80" i="1"/>
  <c r="AF80" i="1" s="1"/>
  <c r="AB84" i="1"/>
  <c r="AE84" i="1" s="1"/>
  <c r="AB88" i="1"/>
  <c r="AE88" i="1" s="1"/>
  <c r="AB92" i="1"/>
  <c r="AE92" i="1" s="1"/>
  <c r="AB96" i="1"/>
  <c r="AE96" i="1" s="1"/>
  <c r="AB100" i="1"/>
  <c r="AE100" i="1" s="1"/>
  <c r="AC104" i="1"/>
  <c r="AF104" i="1" s="1"/>
  <c r="AC102" i="1"/>
  <c r="AF102" i="1" s="1"/>
  <c r="AB15" i="1"/>
  <c r="AE15" i="1" s="1"/>
  <c r="AB19" i="1"/>
  <c r="AE19" i="1" s="1"/>
  <c r="AC31" i="1"/>
  <c r="AF31" i="1" s="1"/>
  <c r="AD47" i="1"/>
  <c r="AD55" i="1"/>
  <c r="AG55" i="1" s="1"/>
  <c r="AB67" i="1"/>
  <c r="AE67" i="1" s="1"/>
  <c r="AB79" i="1"/>
  <c r="AE79" i="1" s="1"/>
  <c r="AB87" i="1"/>
  <c r="AE87" i="1" s="1"/>
  <c r="AC95" i="1"/>
  <c r="AF95" i="1" s="1"/>
  <c r="AB9" i="1"/>
  <c r="AE9" i="1" s="1"/>
  <c r="AB13" i="1"/>
  <c r="AE13" i="1" s="1"/>
  <c r="AD17" i="1"/>
  <c r="AG17" i="1" s="1"/>
  <c r="AC21" i="1"/>
  <c r="AF21" i="1" s="1"/>
  <c r="AD25" i="1"/>
  <c r="AG25" i="1" s="1"/>
  <c r="AC29" i="1"/>
  <c r="AF29" i="1" s="1"/>
  <c r="AD33" i="1"/>
  <c r="AG33" i="1" s="1"/>
  <c r="AB37" i="1"/>
  <c r="AE37" i="1" s="1"/>
  <c r="AD41" i="1"/>
  <c r="AG41" i="1" s="1"/>
  <c r="AD45" i="1"/>
  <c r="AG45" i="1" s="1"/>
  <c r="AB49" i="1"/>
  <c r="AE49" i="1" s="1"/>
  <c r="AB53" i="1"/>
  <c r="AE53" i="1" s="1"/>
  <c r="AD57" i="1"/>
  <c r="AG57" i="1" s="1"/>
  <c r="AB61" i="1"/>
  <c r="AE61" i="1" s="1"/>
  <c r="AB65" i="1"/>
  <c r="AE65" i="1" s="1"/>
  <c r="AD69" i="1"/>
  <c r="AG69" i="1" s="1"/>
  <c r="AB73" i="1"/>
  <c r="AE73" i="1" s="1"/>
  <c r="AB77" i="1"/>
  <c r="AE77" i="1" s="1"/>
  <c r="AC81" i="1"/>
  <c r="AF81" i="1" s="1"/>
  <c r="AC85" i="1"/>
  <c r="AF85" i="1" s="1"/>
  <c r="AC89" i="1"/>
  <c r="AF89" i="1" s="1"/>
  <c r="AC93" i="1"/>
  <c r="AF93" i="1" s="1"/>
  <c r="AE97" i="1"/>
  <c r="AC101" i="1"/>
  <c r="AF101" i="1" s="1"/>
  <c r="AB105" i="1"/>
  <c r="AE105" i="1" s="1"/>
  <c r="AB98" i="1"/>
  <c r="AE98" i="1" s="1"/>
  <c r="AC11" i="1"/>
  <c r="AF11" i="1" s="1"/>
  <c r="AB23" i="1"/>
  <c r="AE23" i="1" s="1"/>
  <c r="AD35" i="1"/>
  <c r="AG35" i="1" s="1"/>
  <c r="AB43" i="1"/>
  <c r="AE43" i="1" s="1"/>
  <c r="AB51" i="1"/>
  <c r="AE51" i="1" s="1"/>
  <c r="AC63" i="1"/>
  <c r="AF63" i="1" s="1"/>
  <c r="AB75" i="1"/>
  <c r="AE75" i="1" s="1"/>
  <c r="AC91" i="1"/>
  <c r="AF91" i="1" s="1"/>
  <c r="AC99" i="1"/>
  <c r="AF99" i="1" s="1"/>
  <c r="AB10" i="1"/>
  <c r="AE10" i="1" s="1"/>
  <c r="AD14" i="1"/>
  <c r="AG14" i="1" s="1"/>
  <c r="AD18" i="1"/>
  <c r="AG18" i="1" s="1"/>
  <c r="AB22" i="1"/>
  <c r="AE22" i="1" s="1"/>
  <c r="AD26" i="1"/>
  <c r="AG26" i="1" s="1"/>
  <c r="AC30" i="1"/>
  <c r="AF30" i="1" s="1"/>
  <c r="AB34" i="1"/>
  <c r="AE34" i="1" s="1"/>
  <c r="AC38" i="1"/>
  <c r="AF38" i="1" s="1"/>
  <c r="AC42" i="1"/>
  <c r="AF42" i="1" s="1"/>
  <c r="AB46" i="1"/>
  <c r="AE46" i="1" s="1"/>
  <c r="AC50" i="1"/>
  <c r="AF50" i="1" s="1"/>
  <c r="AB54" i="1"/>
  <c r="AE54" i="1" s="1"/>
  <c r="AB58" i="1"/>
  <c r="AE58" i="1" s="1"/>
  <c r="AD62" i="1"/>
  <c r="AG62" i="1" s="1"/>
  <c r="AC66" i="1"/>
  <c r="AF66" i="1" s="1"/>
  <c r="AC70" i="1"/>
  <c r="AF70" i="1" s="1"/>
  <c r="AC74" i="1"/>
  <c r="AF74" i="1" s="1"/>
  <c r="AB78" i="1"/>
  <c r="AE78" i="1" s="1"/>
  <c r="AC82" i="1"/>
  <c r="AF82" i="1" s="1"/>
  <c r="U86" i="1"/>
  <c r="AG47" i="1"/>
  <c r="AE7" i="1"/>
  <c r="AF61" i="1"/>
  <c r="AG81" i="1"/>
  <c r="AF51" i="1"/>
  <c r="AF56" i="1"/>
  <c r="AG83" i="1"/>
  <c r="AF40" i="1"/>
  <c r="AF49" i="1"/>
  <c r="H10" i="1"/>
  <c r="G103" i="1"/>
  <c r="G99" i="1"/>
  <c r="G95" i="1"/>
  <c r="G79" i="1"/>
  <c r="G71" i="1"/>
  <c r="G63" i="1"/>
  <c r="G59" i="1"/>
  <c r="G51" i="1"/>
  <c r="G43" i="1"/>
  <c r="G39" i="1"/>
  <c r="G31" i="1"/>
  <c r="G23" i="1"/>
  <c r="G19" i="1"/>
  <c r="G11" i="1"/>
  <c r="G7" i="1"/>
  <c r="I99" i="1"/>
  <c r="I95" i="1"/>
  <c r="I87" i="1"/>
  <c r="I83" i="1"/>
  <c r="I75" i="1"/>
  <c r="I67" i="1"/>
  <c r="I59" i="1"/>
  <c r="I55" i="1"/>
  <c r="I47" i="1"/>
  <c r="I43" i="1"/>
  <c r="I35" i="1"/>
  <c r="I27" i="1"/>
  <c r="I23" i="1"/>
  <c r="I15" i="1"/>
  <c r="I11" i="1"/>
  <c r="H103" i="1"/>
  <c r="H99" i="1"/>
  <c r="H91" i="1"/>
  <c r="H87" i="1"/>
  <c r="H79" i="1"/>
  <c r="H71" i="1"/>
  <c r="H67" i="1"/>
  <c r="H59" i="1"/>
  <c r="H51" i="1"/>
  <c r="H47" i="1"/>
  <c r="H39" i="1"/>
  <c r="H35" i="1"/>
  <c r="H27" i="1"/>
  <c r="H19" i="1"/>
  <c r="H11" i="1"/>
  <c r="G98" i="1"/>
  <c r="G94" i="1"/>
  <c r="G86" i="1"/>
  <c r="G78" i="1"/>
  <c r="G74" i="1"/>
  <c r="G66" i="1"/>
  <c r="G58" i="1"/>
  <c r="G54" i="1"/>
  <c r="G46" i="1"/>
  <c r="G38" i="1"/>
  <c r="G34" i="1"/>
  <c r="G26" i="1"/>
  <c r="G22" i="1"/>
  <c r="G14" i="1"/>
  <c r="I102" i="1"/>
  <c r="I74" i="1"/>
  <c r="I66" i="1"/>
  <c r="I58" i="1"/>
  <c r="I50" i="1"/>
  <c r="I42" i="1"/>
  <c r="I34" i="1"/>
  <c r="I26" i="1"/>
  <c r="I18" i="1"/>
  <c r="I14" i="1"/>
  <c r="H6" i="1"/>
  <c r="H98" i="1"/>
  <c r="H94" i="1"/>
  <c r="H86" i="1"/>
  <c r="H82" i="1"/>
  <c r="H78" i="1"/>
  <c r="H74" i="1"/>
  <c r="H66" i="1"/>
  <c r="H62" i="1"/>
  <c r="H58" i="1"/>
  <c r="H54" i="1"/>
  <c r="H50" i="1"/>
  <c r="H46" i="1"/>
  <c r="H42" i="1"/>
  <c r="H38" i="1"/>
  <c r="H34" i="1"/>
  <c r="H30" i="1"/>
  <c r="H26" i="1"/>
  <c r="H22" i="1"/>
  <c r="H18" i="1"/>
  <c r="H14" i="1"/>
  <c r="G105" i="1"/>
  <c r="G101" i="1"/>
  <c r="G97" i="1"/>
  <c r="G93" i="1"/>
  <c r="G89" i="1"/>
  <c r="G85" i="1"/>
  <c r="G81" i="1"/>
  <c r="G77" i="1"/>
  <c r="G73" i="1"/>
  <c r="G69" i="1"/>
  <c r="G65" i="1"/>
  <c r="G61" i="1"/>
  <c r="G57" i="1"/>
  <c r="G53" i="1"/>
  <c r="G49" i="1"/>
  <c r="G45" i="1"/>
  <c r="G41" i="1"/>
  <c r="G37" i="1"/>
  <c r="G33" i="1"/>
  <c r="G25" i="1"/>
  <c r="G21" i="1"/>
  <c r="G17" i="1"/>
  <c r="G13" i="1"/>
  <c r="G9" i="1"/>
  <c r="I105" i="1"/>
  <c r="I101" i="1"/>
  <c r="I97" i="1"/>
  <c r="I93" i="1"/>
  <c r="I89" i="1"/>
  <c r="I85" i="1"/>
  <c r="I81" i="1"/>
  <c r="I77" i="1"/>
  <c r="I73" i="1"/>
  <c r="I69" i="1"/>
  <c r="I65" i="1"/>
  <c r="I61" i="1"/>
  <c r="I57" i="1"/>
  <c r="I53" i="1"/>
  <c r="I49" i="1"/>
  <c r="I45" i="1"/>
  <c r="I41" i="1"/>
  <c r="I37" i="1"/>
  <c r="I33" i="1"/>
  <c r="I29" i="1"/>
  <c r="I25" i="1"/>
  <c r="I21" i="1"/>
  <c r="I17" i="1"/>
  <c r="I13" i="1"/>
  <c r="I9" i="1"/>
  <c r="H105" i="1"/>
  <c r="H101" i="1"/>
  <c r="H97" i="1"/>
  <c r="H93" i="1"/>
  <c r="H89" i="1"/>
  <c r="H85" i="1"/>
  <c r="H81" i="1"/>
  <c r="H77" i="1"/>
  <c r="H73" i="1"/>
  <c r="H69" i="1"/>
  <c r="H65" i="1"/>
  <c r="H61" i="1"/>
  <c r="H57" i="1"/>
  <c r="H53" i="1"/>
  <c r="H49" i="1"/>
  <c r="H45" i="1"/>
  <c r="H41" i="1"/>
  <c r="H37" i="1"/>
  <c r="H33" i="1"/>
  <c r="H29" i="1"/>
  <c r="H25" i="1"/>
  <c r="H21" i="1"/>
  <c r="H17" i="1"/>
  <c r="H13" i="1"/>
  <c r="H9" i="1"/>
  <c r="G91" i="1"/>
  <c r="G83" i="1"/>
  <c r="G75" i="1"/>
  <c r="G67" i="1"/>
  <c r="G55" i="1"/>
  <c r="G47" i="1"/>
  <c r="G35" i="1"/>
  <c r="G27" i="1"/>
  <c r="G15" i="1"/>
  <c r="I103" i="1"/>
  <c r="I91" i="1"/>
  <c r="I79" i="1"/>
  <c r="I71" i="1"/>
  <c r="I63" i="1"/>
  <c r="I51" i="1"/>
  <c r="I39" i="1"/>
  <c r="I31" i="1"/>
  <c r="I19" i="1"/>
  <c r="H95" i="1"/>
  <c r="H83" i="1"/>
  <c r="H75" i="1"/>
  <c r="H63" i="1"/>
  <c r="H55" i="1"/>
  <c r="H43" i="1"/>
  <c r="H31" i="1"/>
  <c r="H23" i="1"/>
  <c r="H15" i="1"/>
  <c r="G102" i="1"/>
  <c r="G90" i="1"/>
  <c r="G82" i="1"/>
  <c r="G70" i="1"/>
  <c r="G62" i="1"/>
  <c r="G50" i="1"/>
  <c r="G42" i="1"/>
  <c r="G30" i="1"/>
  <c r="G18" i="1"/>
  <c r="G10" i="1"/>
  <c r="I6" i="1"/>
  <c r="I98" i="1"/>
  <c r="I94" i="1"/>
  <c r="I90" i="1"/>
  <c r="I86" i="1"/>
  <c r="I82" i="1"/>
  <c r="I78" i="1"/>
  <c r="I70" i="1"/>
  <c r="I62" i="1"/>
  <c r="I54" i="1"/>
  <c r="I46" i="1"/>
  <c r="I38" i="1"/>
  <c r="I30" i="1"/>
  <c r="I22" i="1"/>
  <c r="I10" i="1"/>
  <c r="H102" i="1"/>
  <c r="H90" i="1"/>
  <c r="H70" i="1"/>
  <c r="G104" i="1"/>
  <c r="G100" i="1"/>
  <c r="G96" i="1"/>
  <c r="G92" i="1"/>
  <c r="G88" i="1"/>
  <c r="G84" i="1"/>
  <c r="G80" i="1"/>
  <c r="G76" i="1"/>
  <c r="G72" i="1"/>
  <c r="G68" i="1"/>
  <c r="G64" i="1"/>
  <c r="G60" i="1"/>
  <c r="G56" i="1"/>
  <c r="G52" i="1"/>
  <c r="G48" i="1"/>
  <c r="G44" i="1"/>
  <c r="G40" i="1"/>
  <c r="G36" i="1"/>
  <c r="G32" i="1"/>
  <c r="G28" i="1"/>
  <c r="G24" i="1"/>
  <c r="G20" i="1"/>
  <c r="G16" i="1"/>
  <c r="G12" i="1"/>
  <c r="G8" i="1"/>
  <c r="I104" i="1"/>
  <c r="I100" i="1"/>
  <c r="I96" i="1"/>
  <c r="I92" i="1"/>
  <c r="I88" i="1"/>
  <c r="I84" i="1"/>
  <c r="I80" i="1"/>
  <c r="I76" i="1"/>
  <c r="I72" i="1"/>
  <c r="I68" i="1"/>
  <c r="I64" i="1"/>
  <c r="I60" i="1"/>
  <c r="I56" i="1"/>
  <c r="I52" i="1"/>
  <c r="I48" i="1"/>
  <c r="I44" i="1"/>
  <c r="I40" i="1"/>
  <c r="I36" i="1"/>
  <c r="I32" i="1"/>
  <c r="I28" i="1"/>
  <c r="I24" i="1"/>
  <c r="I20" i="1"/>
  <c r="I16" i="1"/>
  <c r="I12" i="1"/>
  <c r="I8" i="1"/>
  <c r="H104" i="1"/>
  <c r="H100" i="1"/>
  <c r="H96" i="1"/>
  <c r="H92" i="1"/>
  <c r="H88" i="1"/>
  <c r="H84" i="1"/>
  <c r="H80" i="1"/>
  <c r="H76" i="1"/>
  <c r="H72" i="1"/>
  <c r="H68" i="1"/>
  <c r="H64" i="1"/>
  <c r="H60" i="1"/>
  <c r="H56" i="1"/>
  <c r="H52" i="1"/>
  <c r="H48" i="1"/>
  <c r="H44" i="1"/>
  <c r="H40" i="1"/>
  <c r="H36" i="1"/>
  <c r="H32" i="1"/>
  <c r="H28" i="1"/>
  <c r="H24" i="1"/>
  <c r="H20" i="1"/>
  <c r="H16" i="1"/>
  <c r="H12" i="1"/>
  <c r="H7" i="1"/>
  <c r="AF107" i="1" l="1"/>
  <c r="AF108" i="1" s="1"/>
  <c r="AF109" i="1" s="1"/>
  <c r="H114" i="1" s="1"/>
  <c r="AG107" i="1"/>
  <c r="AG108" i="1" s="1"/>
  <c r="AG109" i="1" s="1"/>
  <c r="I114" i="1" s="1"/>
  <c r="AE107" i="1"/>
  <c r="AE108" i="1" s="1"/>
  <c r="AE109" i="1" s="1"/>
  <c r="G114" i="1" s="1"/>
  <c r="G107" i="1"/>
  <c r="I107" i="1"/>
  <c r="H107" i="1"/>
  <c r="G108" i="1" l="1"/>
  <c r="G115" i="1" s="1"/>
  <c r="G109" i="1"/>
  <c r="G111" i="1" s="1"/>
  <c r="H108" i="1"/>
  <c r="H109" i="1"/>
  <c r="H111" i="1" s="1"/>
  <c r="I108" i="1"/>
  <c r="I109" i="1"/>
  <c r="I115" i="1"/>
  <c r="H115" i="1"/>
  <c r="I111" i="1"/>
</calcChain>
</file>

<file path=xl/sharedStrings.xml><?xml version="1.0" encoding="utf-8"?>
<sst xmlns="http://schemas.openxmlformats.org/spreadsheetml/2006/main" count="182" uniqueCount="145">
  <si>
    <t>Alkalinity meq/L</t>
  </si>
  <si>
    <t>areas km2</t>
  </si>
  <si>
    <t>areas m2</t>
  </si>
  <si>
    <t>SUM</t>
  </si>
  <si>
    <t>pCO2fin 50% (uatm)</t>
  </si>
  <si>
    <t>pCO2fin 5% (uatm)</t>
  </si>
  <si>
    <t>pCO2fin 95% (uatm)</t>
  </si>
  <si>
    <t>Salinity ppt</t>
  </si>
  <si>
    <t>Avg Temp °C</t>
  </si>
  <si>
    <t>Avg Temp Kelvin</t>
  </si>
  <si>
    <t>ScCO2</t>
  </si>
  <si>
    <t>K600 min cm h-1</t>
  </si>
  <si>
    <t>K600 max cm h-1</t>
  </si>
  <si>
    <t>K600 avg cm h-1</t>
  </si>
  <si>
    <t>CO2eq mmol m-3</t>
  </si>
  <si>
    <t>%</t>
  </si>
  <si>
    <t>g m-2 yr-1</t>
  </si>
  <si>
    <t>TOTAL AREA</t>
  </si>
  <si>
    <t>% of deep sea</t>
  </si>
  <si>
    <t>volumetric calcification rates</t>
  </si>
  <si>
    <t>Global calcification rates</t>
  </si>
  <si>
    <t>Parameters for calculating CO2 fluxes according to Ficks First Law of gas diffusion</t>
  </si>
  <si>
    <t xml:space="preserve">pCO2 and CO2 concentrations final values </t>
  </si>
  <si>
    <t>Flux CO2 (mmol m-2 d-1) 50%</t>
  </si>
  <si>
    <t>Flux CO2 (mmol m-2 d-1) 5%</t>
  </si>
  <si>
    <t>Flux CO2 (mmol m-2 d-1) 95%</t>
  </si>
  <si>
    <t>CO2 flux per area</t>
  </si>
  <si>
    <t>Global CO2 flux (mmol yr-1)</t>
  </si>
  <si>
    <t>Global CO2 flux (g C yr-1)</t>
  </si>
  <si>
    <t>GLOBAL calcification calcification</t>
  </si>
  <si>
    <t>Global surface lake area per alkalinity (from Marcé et al., 2015)</t>
  </si>
  <si>
    <t>PgC d-1</t>
  </si>
  <si>
    <t>Gvol_summer 5% (umol L-1 d-1)</t>
  </si>
  <si>
    <t>Gvol_summer_95% (umol L-1 d-1)</t>
  </si>
  <si>
    <t>Gvol_summer_50% (umol L-1 d-1)</t>
  </si>
  <si>
    <t>kH mol L-1 atm-1</t>
  </si>
  <si>
    <t>KCO2 avg m/d</t>
  </si>
  <si>
    <t>KCO2 min m/d</t>
  </si>
  <si>
    <t>KCO2 max m/d</t>
  </si>
  <si>
    <t>ocean pelagic calcif (Smith &amp; Mackenzie 2016)</t>
  </si>
  <si>
    <t>Volumetric calcification rates were obtained from the 5%, 50% and 95% quantile regression from the relationship between alkalinity and calcite precipitation</t>
  </si>
  <si>
    <t>Average Zmix value obtained from dataset (Woolway et al 2019 supplementary table 1) where zmix was calculated using equations from Raymond et al 2013</t>
  </si>
  <si>
    <t>average Zmix m</t>
  </si>
  <si>
    <t>K600 values were obtained from Raymond et al. 2013</t>
  </si>
  <si>
    <t>pCO2 values were obtained from the numerical model based on the carbonate equilibria using the 5%, 50% and 95% quantile regressions from the relationship between alkalinity and daily calcification rates</t>
  </si>
  <si>
    <t>Comments</t>
  </si>
  <si>
    <t>PgC y-1 (average period of 94 days)</t>
  </si>
  <si>
    <t>GLOBAL CO2 emissions PgC y-1 (average period of 94 days)</t>
  </si>
  <si>
    <t xml:space="preserve">The total annual global rates are based on the average number of days of measurments (94 days) from which each reported daily rate in the literature was averaged. The resulting global summer seasonal calcification rate represents a conservative estimate of the global gross annual rates of calcite precipitation. </t>
  </si>
  <si>
    <t>The numerical model for pCO2 calculations is available online with the following link: https://zenodo.org/record/3727551#.XuDZQTozZPY</t>
  </si>
  <si>
    <t>Lakes</t>
  </si>
  <si>
    <t>model</t>
  </si>
  <si>
    <t>Homa &amp; Charpa 2011</t>
  </si>
  <si>
    <t>carbon budget</t>
  </si>
  <si>
    <t>McConnaughey et al 1994</t>
  </si>
  <si>
    <t>sediment trap</t>
  </si>
  <si>
    <t>Trapote et al., 2018</t>
  </si>
  <si>
    <t>incubations</t>
  </si>
  <si>
    <t>Megard 1968</t>
  </si>
  <si>
    <t>Bonk et al 2015</t>
  </si>
  <si>
    <t>experiment</t>
  </si>
  <si>
    <t>Kleiner 1988</t>
  </si>
  <si>
    <t>Sempachersee (CH)</t>
  </si>
  <si>
    <t>Müller 2016</t>
  </si>
  <si>
    <t>Lake Stechlin (DE)</t>
  </si>
  <si>
    <t>Koschel et al 1983</t>
  </si>
  <si>
    <t>Lake Dagow (DE)</t>
  </si>
  <si>
    <t>Hagelseewli (CH)</t>
  </si>
  <si>
    <t>Ohlendorf &amp; Sturm 2001</t>
  </si>
  <si>
    <t>Ca mass balance</t>
  </si>
  <si>
    <t>Filippi et al 1998</t>
  </si>
  <si>
    <t>Hodell et al 1998</t>
  </si>
  <si>
    <t>Murphy et al 1983</t>
  </si>
  <si>
    <t>Lakes Geneva (CH)</t>
  </si>
  <si>
    <t>sediment cores</t>
  </si>
  <si>
    <t>Perga &amp; al 2016</t>
  </si>
  <si>
    <t>Lake  Annecy (FR)</t>
  </si>
  <si>
    <t>Lake Bourget (FR)</t>
  </si>
  <si>
    <t>Wachniew &amp; Rozanski 1997</t>
  </si>
  <si>
    <t>Driscoll et al 1994</t>
  </si>
  <si>
    <t>Baldeggersee (CH)</t>
  </si>
  <si>
    <t>Sturm et al 1997</t>
  </si>
  <si>
    <t>sediment trap, Ca mass balance</t>
  </si>
  <si>
    <t>Nishri and Stiller 2014</t>
  </si>
  <si>
    <t>Hamilton et al 2009</t>
  </si>
  <si>
    <r>
      <t xml:space="preserve">Bonk, A., W. Tylmann, B. Amann, D. Enters, and M. Grosjean. 2015. Modern limnology and varve-formation processes in Lake Żabińskie, northeastern Poland: comprehensive process studies as a key to understand the sediment record. J. Limnol. </t>
    </r>
    <r>
      <rPr>
        <b/>
        <sz val="10"/>
        <rFont val="Times New Roman"/>
        <family val="1"/>
      </rPr>
      <t>74</t>
    </r>
    <r>
      <rPr>
        <sz val="10"/>
        <rFont val="Times New Roman"/>
        <family val="1"/>
      </rPr>
      <t>: 358–370. doi:10.4081/jlimnol.2014.1117</t>
    </r>
  </si>
  <si>
    <r>
      <t xml:space="preserve">Driscoll, C. T., S. W. Effler, and S. M. Doerr. 1994. Changes in Inorganic Carbon Chemistry and Deposition of Onondaga Lake, New York. Environ. Sci. Technol. </t>
    </r>
    <r>
      <rPr>
        <b/>
        <sz val="10"/>
        <rFont val="Times New Roman"/>
        <family val="1"/>
      </rPr>
      <t>28</t>
    </r>
    <r>
      <rPr>
        <sz val="10"/>
        <rFont val="Times New Roman"/>
        <family val="1"/>
      </rPr>
      <t>: 1211–1218. doi:10.1021/es00056a006</t>
    </r>
  </si>
  <si>
    <r>
      <t xml:space="preserve">Filippi, L. M., P. Lambert, J. C. Hunziker, and B. Kübler. 1998. Monitoring detrital input and resuspension effects on sediment trap material using mineralogy and stable isotopes (Ž18Oand Ž13C): the case of Lake Neuchâtel (Switzerland). palegeography, paleoclimatology, Paleoecol. </t>
    </r>
    <r>
      <rPr>
        <b/>
        <sz val="10"/>
        <rFont val="Times New Roman"/>
        <family val="1"/>
      </rPr>
      <t>140</t>
    </r>
    <r>
      <rPr>
        <sz val="10"/>
        <rFont val="Times New Roman"/>
        <family val="1"/>
      </rPr>
      <t>: 33–50.</t>
    </r>
  </si>
  <si>
    <r>
      <t xml:space="preserve">Hamilton, S. K., D. A. Bruesewitz, G. P. Horst, D. B. Weed, and O. Sarnelle. 2009. Biogenic calcite–phosphorus precipitation as a negative feedback to lake eutrophication. Can. J. Fish. Aquat. Sci. </t>
    </r>
    <r>
      <rPr>
        <b/>
        <sz val="10"/>
        <rFont val="Times New Roman"/>
        <family val="1"/>
      </rPr>
      <t>66</t>
    </r>
    <r>
      <rPr>
        <sz val="10"/>
        <rFont val="Times New Roman"/>
        <family val="1"/>
      </rPr>
      <t>: 343–350. doi:10.1139/F09-003</t>
    </r>
  </si>
  <si>
    <r>
      <t xml:space="preserve">Hodell, D. A., C. L. Schelske, G. L. Fahnenstiel, and L. L. Robbins. 1998. Biologically induced calcite and its isotopic composition in Lake Ontario. Limnol. Oceanogr. </t>
    </r>
    <r>
      <rPr>
        <b/>
        <sz val="10"/>
        <rFont val="Times New Roman"/>
        <family val="1"/>
      </rPr>
      <t>43</t>
    </r>
    <r>
      <rPr>
        <sz val="10"/>
        <rFont val="Times New Roman"/>
        <family val="1"/>
      </rPr>
      <t>: 187–199. doi:10.4319/lo.1998.43.2.0187</t>
    </r>
  </si>
  <si>
    <r>
      <t xml:space="preserve">Homa, E. S., and S. C. Chapra. 2011. Modeling the impacts of calcite precipitation on the epilimnion of an ultraoligotrophic, hard-water lake. Ecol. Modell. </t>
    </r>
    <r>
      <rPr>
        <b/>
        <sz val="10"/>
        <rFont val="Times New Roman"/>
        <family val="1"/>
      </rPr>
      <t>222</t>
    </r>
    <r>
      <rPr>
        <sz val="10"/>
        <rFont val="Times New Roman"/>
        <family val="1"/>
      </rPr>
      <t>: 76–90. doi:10.1016/j.ecolmodel.2010.09.011</t>
    </r>
  </si>
  <si>
    <r>
      <t xml:space="preserve">Kleiner, J. 1988. Coprecipitation of phosphate with calcite in lake water: a laboratory experiment modelling phosphorus removal with calcite in lake Constance. Water Res. </t>
    </r>
    <r>
      <rPr>
        <b/>
        <sz val="10"/>
        <rFont val="Times New Roman"/>
        <family val="1"/>
      </rPr>
      <t>22</t>
    </r>
    <r>
      <rPr>
        <sz val="10"/>
        <rFont val="Times New Roman"/>
        <family val="1"/>
      </rPr>
      <t>: 1259–1265.</t>
    </r>
  </si>
  <si>
    <r>
      <t xml:space="preserve">Koschel, R., and F. Recknagel. 1983. Calcite precipitation as a natural control mechnism of eutrophication. Arch. für Hydrobiol. </t>
    </r>
    <r>
      <rPr>
        <b/>
        <sz val="10"/>
        <rFont val="Times New Roman"/>
        <family val="1"/>
      </rPr>
      <t>98</t>
    </r>
    <r>
      <rPr>
        <sz val="10"/>
        <rFont val="Times New Roman"/>
        <family val="1"/>
      </rPr>
      <t>: 380–408.</t>
    </r>
  </si>
  <si>
    <r>
      <t xml:space="preserve">Mcconnaughey, T. A., J. W. Labaugh, D. O. Rosenberry, R. G. Striegel, M. M. Reddy, P. F. Schuster, and V. Carter. 1994. Carbon budget for a groundwater-fed lake: calcification supports photosynthesis. Limnol. Oceanogr. </t>
    </r>
    <r>
      <rPr>
        <b/>
        <sz val="10"/>
        <rFont val="Times New Roman"/>
        <family val="1"/>
      </rPr>
      <t>39</t>
    </r>
    <r>
      <rPr>
        <sz val="10"/>
        <rFont val="Times New Roman"/>
        <family val="1"/>
      </rPr>
      <t>: 1319–1332. doi:10.4319/lo.1994.39.6.1319</t>
    </r>
  </si>
  <si>
    <r>
      <t xml:space="preserve">Megard, R. O. 1968. Planktonic photosynthesis and the environment of carbonate deposition in lakes. SIL Commun. 1953-1996 </t>
    </r>
    <r>
      <rPr>
        <b/>
        <sz val="10"/>
        <rFont val="Times New Roman"/>
        <family val="1"/>
      </rPr>
      <t>17</t>
    </r>
    <r>
      <rPr>
        <sz val="10"/>
        <rFont val="Times New Roman"/>
        <family val="1"/>
      </rPr>
      <t>: 94. doi:10.1080/05384680.1969.11903873</t>
    </r>
  </si>
  <si>
    <r>
      <t xml:space="preserve">Müller, B., J. S. Meyer, and R. Gächter. 2016. Alkalinity regulation in calcium carbonate-buffered lakes. Limnol. Oceanogr. </t>
    </r>
    <r>
      <rPr>
        <b/>
        <sz val="10"/>
        <rFont val="Times New Roman"/>
        <family val="1"/>
      </rPr>
      <t>61</t>
    </r>
    <r>
      <rPr>
        <sz val="10"/>
        <rFont val="Times New Roman"/>
        <family val="1"/>
      </rPr>
      <t>: 341–352. doi:10.1002/lno.10213</t>
    </r>
  </si>
  <si>
    <r>
      <t xml:space="preserve">Murphy, T. P., K. J. Hall, and I. Yesuki. 1983. Coprecipitation of phosphate with calcite in a naturally eutrophic lake. Limnol. Oceanogr. </t>
    </r>
    <r>
      <rPr>
        <b/>
        <sz val="10"/>
        <rFont val="Times New Roman"/>
        <family val="1"/>
      </rPr>
      <t>28</t>
    </r>
    <r>
      <rPr>
        <sz val="10"/>
        <rFont val="Times New Roman"/>
        <family val="1"/>
      </rPr>
      <t>: 58–69. doi:10.4319/lo.1983.28.1.0058</t>
    </r>
  </si>
  <si>
    <r>
      <t xml:space="preserve">Nishri, A., and M. Stiller. 2014. Dissolved Inorganic Carbon ( DIC ), p. 397–415. </t>
    </r>
    <r>
      <rPr>
        <i/>
        <sz val="10"/>
        <rFont val="Times New Roman"/>
        <family val="1"/>
      </rPr>
      <t>In</t>
    </r>
    <r>
      <rPr>
        <sz val="10"/>
        <rFont val="Times New Roman"/>
        <family val="1"/>
      </rPr>
      <t xml:space="preserve"> Lake Kinneret: Ecology and Management. Springer.</t>
    </r>
  </si>
  <si>
    <r>
      <t xml:space="preserve">Ohlendorf, C., and M. Sturm. 2001. Precipitation and Dissolution of Calcite in a Swiss High Alpine Lake. Wurzburg. Geogr. Manuskripte </t>
    </r>
    <r>
      <rPr>
        <b/>
        <sz val="10"/>
        <rFont val="Times New Roman"/>
        <family val="1"/>
      </rPr>
      <t>4</t>
    </r>
    <r>
      <rPr>
        <sz val="10"/>
        <rFont val="Times New Roman"/>
        <family val="1"/>
      </rPr>
      <t>. doi:10.1080/15230430.2001.12003449</t>
    </r>
  </si>
  <si>
    <r>
      <t xml:space="preserve">Perga, M.-E., S. C. Maberly, J.-P. Jenny, B. Alric, C. Pignol, and E. Naffrechoux. 2016. A century of human-driven changes in the carbon dioxide concentration of lakes. Global Biogeochem. Cycles </t>
    </r>
    <r>
      <rPr>
        <b/>
        <sz val="10"/>
        <rFont val="Times New Roman"/>
        <family val="1"/>
      </rPr>
      <t>30</t>
    </r>
    <r>
      <rPr>
        <sz val="10"/>
        <rFont val="Times New Roman"/>
        <family val="1"/>
      </rPr>
      <t>: 93–104. doi:10.1002/2015GB005286.Received</t>
    </r>
  </si>
  <si>
    <r>
      <t xml:space="preserve">Sturm, M., G. Friedel, A. E. Lotter, P. Inauen, C. Stengel, and A. Zwyssig. 1997. Results of high resolution sediment traps proof model of varve formation in Baldeggersee, Switzerland. </t>
    </r>
    <r>
      <rPr>
        <b/>
        <sz val="10"/>
        <rFont val="Times New Roman"/>
        <family val="1"/>
      </rPr>
      <t>41</t>
    </r>
    <r>
      <rPr>
        <sz val="10"/>
        <rFont val="Times New Roman"/>
        <family val="1"/>
      </rPr>
      <t>: 211.</t>
    </r>
  </si>
  <si>
    <r>
      <t xml:space="preserve">Trapote, M. C., T. Vegas-Vilarrúbia, P. López, and others. 2018. Modern sedimentary analogues and integrated monitoring to understand varve formation in the Mediterranean Lake Montcortès (Central Pyrenees, Spain). Palaeogeogr. Palaeoclimatol. Palaeoecol. </t>
    </r>
    <r>
      <rPr>
        <b/>
        <sz val="10"/>
        <rFont val="Times New Roman"/>
        <family val="1"/>
      </rPr>
      <t>496</t>
    </r>
    <r>
      <rPr>
        <sz val="10"/>
        <rFont val="Times New Roman"/>
        <family val="1"/>
      </rPr>
      <t>: 292–304. doi:10.1016/j.palaeo.2018.01.046</t>
    </r>
  </si>
  <si>
    <r>
      <t xml:space="preserve">Wachniew, P., and K. Rózanski. 1997. Carbon budget of a mid-latitude, groundwater-controlled lake: Isotopic evidence for the importance of dissolved inorganic carbon recycling. Geochim. Cosmochim. Acta </t>
    </r>
    <r>
      <rPr>
        <b/>
        <sz val="10"/>
        <rFont val="Times New Roman"/>
        <family val="1"/>
      </rPr>
      <t>61</t>
    </r>
    <r>
      <rPr>
        <sz val="10"/>
        <rFont val="Times New Roman"/>
        <family val="1"/>
      </rPr>
      <t>: 2453–2465. doi:10.1016/S0016-7037(97)00089-6</t>
    </r>
  </si>
  <si>
    <t>References for calcification rates</t>
  </si>
  <si>
    <t>Lake Torch (US)</t>
  </si>
  <si>
    <t>Lake Montcortès (ES)</t>
  </si>
  <si>
    <t>Lake Itasca (US)</t>
  </si>
  <si>
    <t>Lake Long (US)</t>
  </si>
  <si>
    <t>Lake Elk (US)</t>
  </si>
  <si>
    <t>Lake Mary (US)</t>
  </si>
  <si>
    <t>Lake Sallie (US)</t>
  </si>
  <si>
    <t>Lake Francis (US)</t>
  </si>
  <si>
    <t>Lake Żabińskie (PL)</t>
  </si>
  <si>
    <t>Lake Ontario (US/CA)</t>
  </si>
  <si>
    <t>Lake Ondonga (US)</t>
  </si>
  <si>
    <t>Lake Kinneret (IL)</t>
  </si>
  <si>
    <t>Methods</t>
  </si>
  <si>
    <r>
      <t>Alkalinity 
(meq L</t>
    </r>
    <r>
      <rPr>
        <b/>
        <vertAlign val="superscript"/>
        <sz val="10"/>
        <color theme="1"/>
        <rFont val="Calibri"/>
        <family val="2"/>
        <scheme val="minor"/>
      </rPr>
      <t>-1</t>
    </r>
    <r>
      <rPr>
        <b/>
        <sz val="10"/>
        <color theme="1"/>
        <rFont val="Calibri"/>
        <family val="2"/>
        <scheme val="minor"/>
      </rPr>
      <t>)</t>
    </r>
  </si>
  <si>
    <t>Studied period 
(days)</t>
  </si>
  <si>
    <r>
      <t>Areal calcification 
(µmol C m</t>
    </r>
    <r>
      <rPr>
        <b/>
        <vertAlign val="superscript"/>
        <sz val="10"/>
        <color theme="1"/>
        <rFont val="Calibri"/>
        <family val="2"/>
        <scheme val="minor"/>
      </rPr>
      <t>-2</t>
    </r>
    <r>
      <rPr>
        <b/>
        <sz val="10"/>
        <color theme="1"/>
        <rFont val="Calibri"/>
        <family val="2"/>
        <scheme val="minor"/>
      </rPr>
      <t xml:space="preserve"> d</t>
    </r>
    <r>
      <rPr>
        <b/>
        <vertAlign val="superscript"/>
        <sz val="10"/>
        <color theme="1"/>
        <rFont val="Calibri"/>
        <family val="2"/>
        <scheme val="minor"/>
      </rPr>
      <t>-1</t>
    </r>
    <r>
      <rPr>
        <b/>
        <sz val="10"/>
        <color theme="1"/>
        <rFont val="Calibri"/>
        <family val="2"/>
        <scheme val="minor"/>
      </rPr>
      <t>)</t>
    </r>
  </si>
  <si>
    <t>Mixing depth
(m)</t>
  </si>
  <si>
    <t>Lake Williams (CA)*</t>
  </si>
  <si>
    <t>Lake Constance (CH)*</t>
  </si>
  <si>
    <t>Lake Gull (USA)*</t>
  </si>
  <si>
    <t>Lake Neuchâtel (CH)*</t>
  </si>
  <si>
    <t>Black Lake (US)*</t>
  </si>
  <si>
    <t>Lake Gościaż (PL)*</t>
  </si>
  <si>
    <t>References**</t>
  </si>
  <si>
    <t>** for full references, see References sheet</t>
  </si>
  <si>
    <t>* the calcification rates in the literature were expressed as volumetric rates. In all other cases they were expressed as areal rates</t>
  </si>
  <si>
    <r>
      <t>Volumetric calcification 
(µmol C L</t>
    </r>
    <r>
      <rPr>
        <b/>
        <vertAlign val="superscript"/>
        <sz val="10"/>
        <color theme="1"/>
        <rFont val="Calibri"/>
        <family val="2"/>
        <scheme val="minor"/>
      </rPr>
      <t>-2</t>
    </r>
    <r>
      <rPr>
        <b/>
        <sz val="10"/>
        <color theme="1"/>
        <rFont val="Calibri"/>
        <family val="2"/>
        <scheme val="minor"/>
      </rPr>
      <t xml:space="preserve"> d</t>
    </r>
    <r>
      <rPr>
        <b/>
        <vertAlign val="superscript"/>
        <sz val="10"/>
        <color theme="1"/>
        <rFont val="Calibri"/>
        <family val="2"/>
        <scheme val="minor"/>
      </rPr>
      <t>-1</t>
    </r>
    <r>
      <rPr>
        <b/>
        <sz val="10"/>
        <color theme="1"/>
        <rFont val="Calibri"/>
        <family val="2"/>
        <scheme val="minor"/>
      </rPr>
      <t>)</t>
    </r>
  </si>
  <si>
    <t>5% (g C  d-1)</t>
  </si>
  <si>
    <t>50% (g C  d-1)</t>
  </si>
  <si>
    <t>95% (g C  d-1)</t>
  </si>
  <si>
    <t>Global CO2 Flux  mmol d-1 95%</t>
  </si>
  <si>
    <t>Global CO2 Flux mmol d-1 50%</t>
  </si>
  <si>
    <t>Global CO2 Flux mmol d-1 5%</t>
  </si>
  <si>
    <t>Gobal CO2 Flux g C d-1 5%</t>
  </si>
  <si>
    <t>Gobal CO2 Flux g C d-1 50%</t>
  </si>
  <si>
    <t>Gobal CO2 Flux g C d-1 95%</t>
  </si>
  <si>
    <t>NA</t>
  </si>
  <si>
    <r>
      <t>Chlorophyll-a 
(µg L</t>
    </r>
    <r>
      <rPr>
        <b/>
        <vertAlign val="superscript"/>
        <sz val="10"/>
        <rFont val="Arial"/>
        <family val="2"/>
      </rPr>
      <t>-1</t>
    </r>
    <r>
      <rPr>
        <b/>
        <sz val="10"/>
        <rFont val="Arial"/>
        <family val="2"/>
      </rPr>
      <t>)</t>
    </r>
  </si>
  <si>
    <r>
      <t>Total Phosphorus 
(µg L</t>
    </r>
    <r>
      <rPr>
        <b/>
        <vertAlign val="superscript"/>
        <sz val="10"/>
        <rFont val="Arial"/>
        <family val="2"/>
      </rPr>
      <t>-1</t>
    </r>
    <r>
      <rPr>
        <b/>
        <sz val="10"/>
        <rFont val="Arial"/>
        <family val="2"/>
      </rPr>
      <t>)</t>
    </r>
  </si>
  <si>
    <t>Khan, H., Marcé, R., Laas, A., Obrador, B.. The relevance of pelagic calcification in the global carbon budget of lakes and reservoirs. Limnetica</t>
  </si>
  <si>
    <t>Contact main author: Hares Khan (hkhan.ch@gmail.com)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</si>
</sst>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0"/>
      <name val="Arial"/>
      <family val="2"/>
    </font>
    <font>
      <b/>
      <sz val="10"/>
      <name val="Arial"/>
      <family val="2"/>
    </font>
    <font>
      <b/>
      <sz val="10"/>
      <color theme="1"/>
      <name val="Calibri"/>
      <family val="2"/>
      <scheme val="minor"/>
    </font>
    <font>
      <sz val="10"/>
      <color theme="1"/>
      <name val="Calibri"/>
      <family val="2"/>
      <scheme val="minor"/>
    </font>
    <font>
      <sz val="10"/>
      <name val="Times New Roman"/>
      <family val="1"/>
    </font>
    <font>
      <b/>
      <sz val="10"/>
      <name val="Times New Roman"/>
      <family val="1"/>
    </font>
    <font>
      <i/>
      <sz val="10"/>
      <name val="Times New Roman"/>
      <family val="1"/>
    </font>
    <font>
      <b/>
      <vertAlign val="superscript"/>
      <sz val="10"/>
      <color theme="1"/>
      <name val="Calibri"/>
      <family val="2"/>
      <scheme val="minor"/>
    </font>
    <font>
      <b/>
      <vertAlign val="superscript"/>
      <sz val="10"/>
      <name val="Arial"/>
      <family val="2"/>
    </font>
  </fonts>
  <fills count="9">
    <fill>
      <patternFill patternType="none"/>
    </fill>
    <fill>
      <patternFill patternType="gray125"/>
    </fill>
    <fill>
      <patternFill patternType="solid">
        <fgColor rgb="FFFF99CC"/>
        <bgColor rgb="FFFF8080"/>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7">
    <xf numFmtId="0" fontId="0" fillId="0" borderId="0" xfId="0"/>
    <xf numFmtId="0" fontId="0" fillId="2" borderId="0" xfId="0" applyFont="1" applyFill="1"/>
    <xf numFmtId="0" fontId="0" fillId="3" borderId="0" xfId="0" applyFill="1" applyAlignment="1">
      <alignment wrapText="1"/>
    </xf>
    <xf numFmtId="0" fontId="0" fillId="4" borderId="0" xfId="0" applyFill="1"/>
    <xf numFmtId="0" fontId="0" fillId="4" borderId="0" xfId="0" applyFill="1" applyAlignment="1">
      <alignment wrapText="1"/>
    </xf>
    <xf numFmtId="0" fontId="0" fillId="5" borderId="0" xfId="0" applyFill="1"/>
    <xf numFmtId="0" fontId="0" fillId="5" borderId="0" xfId="0" applyFill="1" applyAlignment="1">
      <alignment wrapText="1"/>
    </xf>
    <xf numFmtId="0" fontId="0" fillId="0" borderId="0" xfId="0" applyFill="1"/>
    <xf numFmtId="0" fontId="0" fillId="0" borderId="0" xfId="0" applyFill="1" applyAlignment="1">
      <alignment wrapText="1"/>
    </xf>
    <xf numFmtId="2" fontId="0" fillId="0" borderId="0" xfId="0" applyNumberFormat="1" applyFill="1"/>
    <xf numFmtId="0" fontId="0" fillId="0" borderId="1" xfId="0" applyFill="1" applyBorder="1"/>
    <xf numFmtId="0" fontId="0" fillId="0" borderId="2" xfId="0" applyFill="1" applyBorder="1"/>
    <xf numFmtId="0" fontId="0" fillId="0" borderId="3" xfId="0" applyFill="1" applyBorder="1"/>
    <xf numFmtId="0" fontId="0" fillId="0" borderId="7" xfId="0" applyFill="1" applyBorder="1"/>
    <xf numFmtId="0" fontId="0" fillId="0" borderId="4" xfId="0" applyFill="1" applyBorder="1"/>
    <xf numFmtId="0" fontId="0" fillId="0" borderId="5" xfId="0" applyFill="1" applyBorder="1"/>
    <xf numFmtId="0" fontId="0" fillId="0" borderId="6" xfId="0" applyFill="1" applyBorder="1"/>
    <xf numFmtId="0" fontId="0" fillId="0" borderId="0" xfId="0" applyFill="1" applyBorder="1"/>
    <xf numFmtId="0" fontId="0" fillId="6" borderId="0" xfId="0" applyFill="1"/>
    <xf numFmtId="0" fontId="0" fillId="6" borderId="0" xfId="0" applyFill="1" applyAlignment="1">
      <alignment wrapText="1"/>
    </xf>
    <xf numFmtId="0" fontId="0" fillId="7" borderId="0" xfId="0" applyFill="1" applyAlignment="1">
      <alignment wrapText="1"/>
    </xf>
    <xf numFmtId="0" fontId="0" fillId="4" borderId="0" xfId="0" applyFill="1" applyBorder="1" applyAlignment="1">
      <alignment wrapText="1"/>
    </xf>
    <xf numFmtId="0" fontId="0" fillId="8" borderId="0" xfId="0" applyFill="1"/>
    <xf numFmtId="0" fontId="1" fillId="0" borderId="0" xfId="0" applyFont="1"/>
    <xf numFmtId="164" fontId="0" fillId="0" borderId="0" xfId="0" applyNumberFormat="1" applyFill="1" applyBorder="1"/>
    <xf numFmtId="164" fontId="0" fillId="0" borderId="8" xfId="0" applyNumberFormat="1" applyFill="1" applyBorder="1"/>
    <xf numFmtId="0" fontId="2" fillId="0" borderId="9" xfId="0" applyFont="1" applyBorder="1" applyAlignment="1">
      <alignment horizontal="center"/>
    </xf>
    <xf numFmtId="0" fontId="2" fillId="0" borderId="10" xfId="0" applyFont="1" applyBorder="1" applyAlignment="1">
      <alignment horizontal="center" wrapText="1"/>
    </xf>
    <xf numFmtId="0" fontId="2" fillId="0" borderId="10" xfId="0" applyFont="1" applyBorder="1" applyAlignment="1">
      <alignment horizontal="center"/>
    </xf>
    <xf numFmtId="1" fontId="2" fillId="0" borderId="10" xfId="0" applyNumberFormat="1" applyFont="1" applyBorder="1" applyAlignment="1">
      <alignment horizontal="center" wrapText="1"/>
    </xf>
    <xf numFmtId="0" fontId="3" fillId="0" borderId="12" xfId="0" applyFont="1" applyBorder="1"/>
    <xf numFmtId="0" fontId="3" fillId="0" borderId="13" xfId="0" applyFont="1" applyBorder="1" applyAlignment="1">
      <alignment horizontal="center"/>
    </xf>
    <xf numFmtId="0" fontId="3" fillId="0" borderId="13" xfId="0" applyFont="1" applyBorder="1"/>
    <xf numFmtId="1" fontId="3" fillId="0" borderId="13" xfId="0" applyNumberFormat="1" applyFont="1" applyBorder="1" applyAlignment="1">
      <alignment horizontal="center"/>
    </xf>
    <xf numFmtId="2" fontId="3" fillId="0" borderId="13" xfId="0" applyNumberFormat="1" applyFont="1" applyBorder="1" applyAlignment="1">
      <alignment horizontal="center"/>
    </xf>
    <xf numFmtId="0" fontId="3" fillId="0" borderId="15" xfId="0" applyFont="1" applyBorder="1"/>
    <xf numFmtId="0" fontId="3" fillId="0" borderId="16" xfId="0" applyFont="1" applyBorder="1" applyAlignment="1">
      <alignment horizontal="center"/>
    </xf>
    <xf numFmtId="0" fontId="3" fillId="0" borderId="16" xfId="0" applyFont="1" applyBorder="1"/>
    <xf numFmtId="1" fontId="3" fillId="0" borderId="16" xfId="0" applyNumberFormat="1" applyFont="1" applyBorder="1" applyAlignment="1">
      <alignment horizontal="center"/>
    </xf>
    <xf numFmtId="2" fontId="3" fillId="0" borderId="16" xfId="0" applyNumberFormat="1" applyFont="1" applyBorder="1" applyAlignment="1">
      <alignment horizontal="center"/>
    </xf>
    <xf numFmtId="0" fontId="4" fillId="0" borderId="0" xfId="0" applyFont="1"/>
    <xf numFmtId="0" fontId="4" fillId="0" borderId="0" xfId="0" applyFont="1" applyAlignment="1">
      <alignment horizontal="left" vertical="center"/>
    </xf>
    <xf numFmtId="0" fontId="3" fillId="0" borderId="12" xfId="0" applyFont="1" applyFill="1" applyBorder="1"/>
    <xf numFmtId="0" fontId="3" fillId="0" borderId="0" xfId="0" applyFont="1" applyBorder="1" applyAlignment="1">
      <alignment horizontal="center"/>
    </xf>
    <xf numFmtId="0" fontId="3" fillId="0" borderId="0" xfId="0" applyFont="1" applyBorder="1"/>
    <xf numFmtId="1" fontId="3" fillId="0" borderId="0" xfId="0" applyNumberFormat="1" applyFont="1" applyBorder="1" applyAlignment="1">
      <alignment horizontal="center"/>
    </xf>
    <xf numFmtId="2" fontId="3" fillId="0" borderId="0" xfId="0" applyNumberFormat="1" applyFont="1" applyBorder="1" applyAlignment="1">
      <alignment horizontal="center"/>
    </xf>
    <xf numFmtId="0" fontId="2" fillId="0" borderId="11" xfId="0" applyFont="1" applyBorder="1" applyAlignment="1">
      <alignment horizontal="center" wrapText="1"/>
    </xf>
    <xf numFmtId="0" fontId="3" fillId="0" borderId="14" xfId="0" applyFont="1" applyBorder="1" applyAlignment="1">
      <alignment horizontal="center"/>
    </xf>
    <xf numFmtId="0" fontId="3" fillId="0" borderId="17" xfId="0" applyFont="1" applyBorder="1" applyAlignment="1">
      <alignment horizontal="center"/>
    </xf>
    <xf numFmtId="0" fontId="0" fillId="4" borderId="0" xfId="0" applyFill="1" applyBorder="1" applyAlignment="1">
      <alignment horizontal="center" wrapText="1"/>
    </xf>
    <xf numFmtId="0" fontId="0" fillId="3" borderId="0" xfId="0" applyFill="1" applyAlignment="1">
      <alignment horizontal="center" wrapText="1"/>
    </xf>
    <xf numFmtId="0" fontId="0" fillId="2" borderId="0" xfId="0" applyFont="1" applyFill="1" applyAlignment="1">
      <alignment horizontal="center" wrapText="1"/>
    </xf>
    <xf numFmtId="0" fontId="0" fillId="4" borderId="0" xfId="0" applyFill="1" applyAlignment="1">
      <alignment horizontal="center"/>
    </xf>
    <xf numFmtId="0" fontId="0" fillId="6" borderId="0" xfId="0" applyFill="1" applyAlignment="1">
      <alignment horizontal="center"/>
    </xf>
    <xf numFmtId="0" fontId="0" fillId="7" borderId="0" xfId="0" applyFill="1" applyAlignment="1">
      <alignment horizontal="center" wrapText="1"/>
    </xf>
    <xf numFmtId="0" fontId="0" fillId="5"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1BCF-44C3-4F98-A2F5-D7E826D224AA}">
  <dimension ref="A1:J31"/>
  <sheetViews>
    <sheetView tabSelected="1" workbookViewId="0">
      <selection activeCell="L6" sqref="L6"/>
    </sheetView>
  </sheetViews>
  <sheetFormatPr baseColWidth="10" defaultColWidth="9.140625" defaultRowHeight="12.75" x14ac:dyDescent="0.2"/>
  <cols>
    <col min="1" max="1" width="19.85546875" bestFit="1" customWidth="1"/>
    <col min="3" max="3" width="25.85546875" bestFit="1" customWidth="1"/>
    <col min="6" max="6" width="14.85546875" customWidth="1"/>
    <col min="7" max="7" width="13.42578125" customWidth="1"/>
    <col min="8" max="8" width="22.7109375" bestFit="1" customWidth="1"/>
    <col min="9" max="9" width="11.28515625" customWidth="1"/>
    <col min="10" max="10" width="10.5703125" customWidth="1"/>
  </cols>
  <sheetData>
    <row r="1" spans="1:10" x14ac:dyDescent="0.2">
      <c r="A1" t="s">
        <v>143</v>
      </c>
    </row>
    <row r="2" spans="1:10" ht="13.5" thickBot="1" x14ac:dyDescent="0.25"/>
    <row r="3" spans="1:10" ht="41.25" thickBot="1" x14ac:dyDescent="0.25">
      <c r="A3" s="26" t="s">
        <v>50</v>
      </c>
      <c r="B3" s="27" t="s">
        <v>120</v>
      </c>
      <c r="C3" s="28" t="s">
        <v>116</v>
      </c>
      <c r="D3" s="27" t="s">
        <v>117</v>
      </c>
      <c r="E3" s="27" t="s">
        <v>118</v>
      </c>
      <c r="F3" s="29" t="s">
        <v>119</v>
      </c>
      <c r="G3" s="29" t="s">
        <v>130</v>
      </c>
      <c r="H3" s="29" t="s">
        <v>127</v>
      </c>
      <c r="I3" s="29" t="s">
        <v>141</v>
      </c>
      <c r="J3" s="47" t="s">
        <v>142</v>
      </c>
    </row>
    <row r="4" spans="1:10" x14ac:dyDescent="0.2">
      <c r="A4" s="30" t="s">
        <v>104</v>
      </c>
      <c r="B4" s="31">
        <v>13.5</v>
      </c>
      <c r="C4" s="32" t="s">
        <v>51</v>
      </c>
      <c r="D4" s="31">
        <v>2.7</v>
      </c>
      <c r="E4" s="31">
        <v>96</v>
      </c>
      <c r="F4" s="33">
        <v>9092.4229808492928</v>
      </c>
      <c r="G4" s="34">
        <v>0.67351281339624391</v>
      </c>
      <c r="H4" s="33" t="s">
        <v>52</v>
      </c>
      <c r="I4" s="33">
        <v>0.5</v>
      </c>
      <c r="J4" s="48">
        <v>2.5</v>
      </c>
    </row>
    <row r="5" spans="1:10" x14ac:dyDescent="0.2">
      <c r="A5" s="30" t="s">
        <v>121</v>
      </c>
      <c r="B5" s="31">
        <v>4.9000000000000004</v>
      </c>
      <c r="C5" s="32" t="s">
        <v>53</v>
      </c>
      <c r="D5" s="31">
        <v>1.85</v>
      </c>
      <c r="E5" s="31">
        <v>90</v>
      </c>
      <c r="F5" s="33">
        <v>8054.7945205479455</v>
      </c>
      <c r="G5" s="34">
        <v>1.6438356164383561</v>
      </c>
      <c r="H5" s="33" t="s">
        <v>54</v>
      </c>
      <c r="I5" s="33">
        <v>6.8</v>
      </c>
      <c r="J5" s="48">
        <v>30</v>
      </c>
    </row>
    <row r="6" spans="1:10" x14ac:dyDescent="0.2">
      <c r="A6" s="30" t="s">
        <v>105</v>
      </c>
      <c r="B6" s="31">
        <v>6</v>
      </c>
      <c r="C6" s="32" t="s">
        <v>55</v>
      </c>
      <c r="D6" s="31">
        <v>3.25</v>
      </c>
      <c r="E6" s="31">
        <v>120</v>
      </c>
      <c r="F6" s="33">
        <v>10740.333699670296</v>
      </c>
      <c r="G6" s="34">
        <v>1.7900556166117161</v>
      </c>
      <c r="H6" s="33" t="s">
        <v>56</v>
      </c>
      <c r="I6" s="33">
        <v>1.56</v>
      </c>
      <c r="J6" s="48">
        <v>10</v>
      </c>
    </row>
    <row r="7" spans="1:10" x14ac:dyDescent="0.2">
      <c r="A7" s="30" t="s">
        <v>106</v>
      </c>
      <c r="B7" s="31">
        <v>5.2</v>
      </c>
      <c r="C7" s="32" t="s">
        <v>57</v>
      </c>
      <c r="D7" s="31">
        <v>3.48</v>
      </c>
      <c r="E7" s="31">
        <v>65</v>
      </c>
      <c r="F7" s="33">
        <v>31000</v>
      </c>
      <c r="G7" s="34">
        <v>5.9615384615384617</v>
      </c>
      <c r="H7" s="33" t="s">
        <v>58</v>
      </c>
      <c r="I7" s="33">
        <v>9</v>
      </c>
      <c r="J7" s="48" t="s">
        <v>140</v>
      </c>
    </row>
    <row r="8" spans="1:10" x14ac:dyDescent="0.2">
      <c r="A8" s="30" t="s">
        <v>107</v>
      </c>
      <c r="B8" s="31">
        <v>7.6</v>
      </c>
      <c r="C8" s="32" t="s">
        <v>57</v>
      </c>
      <c r="D8" s="31">
        <v>3.16</v>
      </c>
      <c r="E8" s="31">
        <v>97</v>
      </c>
      <c r="F8" s="33">
        <v>9000</v>
      </c>
      <c r="G8" s="34">
        <v>1.1842105263157896</v>
      </c>
      <c r="H8" s="33" t="s">
        <v>58</v>
      </c>
      <c r="I8" s="33">
        <v>21</v>
      </c>
      <c r="J8" s="48">
        <v>50</v>
      </c>
    </row>
    <row r="9" spans="1:10" x14ac:dyDescent="0.2">
      <c r="A9" s="30" t="s">
        <v>108</v>
      </c>
      <c r="B9" s="31">
        <v>4.2</v>
      </c>
      <c r="C9" s="32" t="s">
        <v>57</v>
      </c>
      <c r="D9" s="31">
        <v>3</v>
      </c>
      <c r="E9" s="31">
        <v>109</v>
      </c>
      <c r="F9" s="33">
        <v>6660</v>
      </c>
      <c r="G9" s="34">
        <v>1.5857142857142856</v>
      </c>
      <c r="H9" s="33" t="s">
        <v>58</v>
      </c>
      <c r="I9" s="33">
        <v>7</v>
      </c>
      <c r="J9" s="48">
        <v>40</v>
      </c>
    </row>
    <row r="10" spans="1:10" x14ac:dyDescent="0.2">
      <c r="A10" s="30" t="s">
        <v>109</v>
      </c>
      <c r="B10" s="31">
        <v>3.2</v>
      </c>
      <c r="C10" s="32" t="s">
        <v>57</v>
      </c>
      <c r="D10" s="31">
        <v>2.66</v>
      </c>
      <c r="E10" s="31">
        <v>97</v>
      </c>
      <c r="F10" s="33">
        <v>1040</v>
      </c>
      <c r="G10" s="34">
        <v>0.32500000000000001</v>
      </c>
      <c r="H10" s="33" t="s">
        <v>58</v>
      </c>
      <c r="I10" s="33">
        <v>9.5</v>
      </c>
      <c r="J10" s="48">
        <v>6</v>
      </c>
    </row>
    <row r="11" spans="1:10" x14ac:dyDescent="0.2">
      <c r="A11" s="30" t="s">
        <v>110</v>
      </c>
      <c r="B11" s="31">
        <v>3.2</v>
      </c>
      <c r="C11" s="32" t="s">
        <v>57</v>
      </c>
      <c r="D11" s="31">
        <v>3.49</v>
      </c>
      <c r="E11" s="31">
        <v>106</v>
      </c>
      <c r="F11" s="33">
        <v>11870</v>
      </c>
      <c r="G11" s="34">
        <v>3.7093749999999996</v>
      </c>
      <c r="H11" s="33" t="s">
        <v>58</v>
      </c>
      <c r="I11" s="33">
        <v>18.3</v>
      </c>
      <c r="J11" s="48">
        <v>60</v>
      </c>
    </row>
    <row r="12" spans="1:10" x14ac:dyDescent="0.2">
      <c r="A12" s="30" t="s">
        <v>111</v>
      </c>
      <c r="B12" s="31">
        <v>3</v>
      </c>
      <c r="C12" s="32" t="s">
        <v>57</v>
      </c>
      <c r="D12" s="31">
        <v>2.68</v>
      </c>
      <c r="E12" s="31">
        <v>122</v>
      </c>
      <c r="F12" s="33">
        <v>7700</v>
      </c>
      <c r="G12" s="34">
        <v>2.5666666666666669</v>
      </c>
      <c r="H12" s="33" t="s">
        <v>58</v>
      </c>
      <c r="I12" s="33">
        <v>6.9</v>
      </c>
      <c r="J12" s="48">
        <v>22</v>
      </c>
    </row>
    <row r="13" spans="1:10" x14ac:dyDescent="0.2">
      <c r="A13" s="30" t="s">
        <v>112</v>
      </c>
      <c r="B13" s="31">
        <v>3.7</v>
      </c>
      <c r="C13" s="32" t="s">
        <v>55</v>
      </c>
      <c r="D13" s="31">
        <v>2.2200000000000002</v>
      </c>
      <c r="E13" s="31">
        <v>60</v>
      </c>
      <c r="F13" s="33">
        <v>14986.512139074832</v>
      </c>
      <c r="G13" s="34">
        <v>4.050408686236441</v>
      </c>
      <c r="H13" s="33" t="s">
        <v>59</v>
      </c>
      <c r="I13" s="33">
        <v>30</v>
      </c>
      <c r="J13" s="48">
        <v>60</v>
      </c>
    </row>
    <row r="14" spans="1:10" x14ac:dyDescent="0.2">
      <c r="A14" s="30" t="s">
        <v>122</v>
      </c>
      <c r="B14" s="31">
        <v>20</v>
      </c>
      <c r="C14" s="32" t="s">
        <v>60</v>
      </c>
      <c r="D14" s="31">
        <v>2.48</v>
      </c>
      <c r="E14" s="31">
        <v>24</v>
      </c>
      <c r="F14" s="33">
        <v>72771.124417831001</v>
      </c>
      <c r="G14" s="34">
        <v>3.6385562208915503</v>
      </c>
      <c r="H14" s="33" t="s">
        <v>61</v>
      </c>
      <c r="I14" s="33">
        <v>25</v>
      </c>
      <c r="J14" s="48">
        <v>30</v>
      </c>
    </row>
    <row r="15" spans="1:10" x14ac:dyDescent="0.2">
      <c r="A15" s="30" t="s">
        <v>62</v>
      </c>
      <c r="B15" s="31">
        <v>10</v>
      </c>
      <c r="C15" s="32" t="s">
        <v>55</v>
      </c>
      <c r="D15" s="31">
        <v>2.4500000000000002</v>
      </c>
      <c r="E15" s="31">
        <v>150</v>
      </c>
      <c r="F15" s="33">
        <v>9260.2739726027394</v>
      </c>
      <c r="G15" s="34">
        <v>0.92602739726027394</v>
      </c>
      <c r="H15" s="33" t="s">
        <v>63</v>
      </c>
      <c r="I15" s="33" t="s">
        <v>140</v>
      </c>
      <c r="J15" s="48">
        <v>120</v>
      </c>
    </row>
    <row r="16" spans="1:10" x14ac:dyDescent="0.2">
      <c r="A16" s="30" t="s">
        <v>64</v>
      </c>
      <c r="B16" s="31">
        <v>4</v>
      </c>
      <c r="C16" s="32" t="s">
        <v>55</v>
      </c>
      <c r="D16" s="31">
        <v>2.2000000000000002</v>
      </c>
      <c r="E16" s="31">
        <v>84</v>
      </c>
      <c r="F16" s="33">
        <v>865.9450457951707</v>
      </c>
      <c r="G16" s="34">
        <v>0.21648626144879268</v>
      </c>
      <c r="H16" s="33" t="s">
        <v>65</v>
      </c>
      <c r="I16" s="33">
        <v>9.5</v>
      </c>
      <c r="J16" s="48">
        <v>2.5</v>
      </c>
    </row>
    <row r="17" spans="1:10" x14ac:dyDescent="0.2">
      <c r="A17" s="30" t="s">
        <v>66</v>
      </c>
      <c r="B17" s="31">
        <v>3</v>
      </c>
      <c r="C17" s="32" t="s">
        <v>55</v>
      </c>
      <c r="D17" s="31">
        <v>2.5</v>
      </c>
      <c r="E17" s="31">
        <v>84</v>
      </c>
      <c r="F17" s="33">
        <v>930.89092422980843</v>
      </c>
      <c r="G17" s="34">
        <v>0.3102969747432695</v>
      </c>
      <c r="H17" s="33" t="s">
        <v>65</v>
      </c>
      <c r="I17" s="33" t="s">
        <v>140</v>
      </c>
      <c r="J17" s="48">
        <v>120</v>
      </c>
    </row>
    <row r="18" spans="1:10" x14ac:dyDescent="0.2">
      <c r="A18" s="30" t="s">
        <v>67</v>
      </c>
      <c r="B18" s="31">
        <v>3</v>
      </c>
      <c r="C18" s="32" t="s">
        <v>55</v>
      </c>
      <c r="D18" s="31">
        <v>1.7</v>
      </c>
      <c r="E18" s="31">
        <v>90</v>
      </c>
      <c r="F18" s="33">
        <v>1067.532371550536</v>
      </c>
      <c r="G18" s="34">
        <v>0.35584412385017866</v>
      </c>
      <c r="H18" s="33" t="s">
        <v>68</v>
      </c>
      <c r="I18" s="33">
        <v>1</v>
      </c>
      <c r="J18" s="48">
        <v>8</v>
      </c>
    </row>
    <row r="19" spans="1:10" x14ac:dyDescent="0.2">
      <c r="A19" s="30" t="s">
        <v>124</v>
      </c>
      <c r="B19" s="31">
        <v>14</v>
      </c>
      <c r="C19" s="32" t="s">
        <v>69</v>
      </c>
      <c r="D19" s="31">
        <v>1.5</v>
      </c>
      <c r="E19" s="31">
        <v>92</v>
      </c>
      <c r="F19" s="33">
        <v>20882.148745986287</v>
      </c>
      <c r="G19" s="34">
        <v>1.4915820532847348</v>
      </c>
      <c r="H19" s="33" t="s">
        <v>70</v>
      </c>
      <c r="I19" s="33">
        <v>2</v>
      </c>
      <c r="J19" s="48">
        <v>20</v>
      </c>
    </row>
    <row r="20" spans="1:10" x14ac:dyDescent="0.2">
      <c r="A20" s="30" t="s">
        <v>113</v>
      </c>
      <c r="B20" s="31">
        <v>10</v>
      </c>
      <c r="C20" s="32" t="s">
        <v>55</v>
      </c>
      <c r="D20" s="31">
        <v>1.9</v>
      </c>
      <c r="E20" s="31">
        <v>50</v>
      </c>
      <c r="F20" s="33">
        <v>1909.2816465181334</v>
      </c>
      <c r="G20" s="34">
        <v>0.19092816465181334</v>
      </c>
      <c r="H20" s="33" t="s">
        <v>71</v>
      </c>
      <c r="I20" s="33">
        <v>2</v>
      </c>
      <c r="J20" s="48">
        <v>3</v>
      </c>
    </row>
    <row r="21" spans="1:10" x14ac:dyDescent="0.2">
      <c r="A21" s="30" t="s">
        <v>125</v>
      </c>
      <c r="B21" s="31">
        <v>2.4</v>
      </c>
      <c r="C21" s="32" t="s">
        <v>69</v>
      </c>
      <c r="D21" s="31">
        <v>4.3499999999999996</v>
      </c>
      <c r="E21" s="31">
        <v>127</v>
      </c>
      <c r="F21" s="33">
        <v>21556.88622754491</v>
      </c>
      <c r="G21" s="34">
        <v>8.9820359281437128</v>
      </c>
      <c r="H21" s="33" t="s">
        <v>72</v>
      </c>
      <c r="I21" s="33">
        <v>2</v>
      </c>
      <c r="J21" s="48">
        <v>4</v>
      </c>
    </row>
    <row r="22" spans="1:10" x14ac:dyDescent="0.2">
      <c r="A22" s="30" t="s">
        <v>73</v>
      </c>
      <c r="B22" s="31">
        <v>18</v>
      </c>
      <c r="C22" s="32" t="s">
        <v>74</v>
      </c>
      <c r="D22" s="31">
        <v>1.87</v>
      </c>
      <c r="E22" s="31">
        <v>90</v>
      </c>
      <c r="F22" s="33">
        <v>46257.748172818945</v>
      </c>
      <c r="G22" s="34">
        <v>2.5698748984899411</v>
      </c>
      <c r="H22" s="33" t="s">
        <v>75</v>
      </c>
      <c r="I22" s="33">
        <v>5</v>
      </c>
      <c r="J22" s="48">
        <v>20</v>
      </c>
    </row>
    <row r="23" spans="1:10" x14ac:dyDescent="0.2">
      <c r="A23" s="30" t="s">
        <v>76</v>
      </c>
      <c r="B23" s="31">
        <v>13</v>
      </c>
      <c r="C23" s="32" t="s">
        <v>74</v>
      </c>
      <c r="D23" s="31">
        <v>2.7</v>
      </c>
      <c r="E23" s="31">
        <v>90</v>
      </c>
      <c r="F23" s="33">
        <v>46257.748172818945</v>
      </c>
      <c r="G23" s="34">
        <v>3.5582883209860725</v>
      </c>
      <c r="H23" s="33" t="s">
        <v>75</v>
      </c>
      <c r="I23" s="33">
        <v>5</v>
      </c>
      <c r="J23" s="48">
        <v>7</v>
      </c>
    </row>
    <row r="24" spans="1:10" x14ac:dyDescent="0.2">
      <c r="A24" s="30" t="s">
        <v>77</v>
      </c>
      <c r="B24" s="31">
        <v>15</v>
      </c>
      <c r="C24" s="32" t="s">
        <v>74</v>
      </c>
      <c r="D24" s="31">
        <v>2.83</v>
      </c>
      <c r="E24" s="31">
        <v>90</v>
      </c>
      <c r="F24" s="33">
        <v>46257.748172818945</v>
      </c>
      <c r="G24" s="34">
        <v>3.0838498781879293</v>
      </c>
      <c r="H24" s="33" t="s">
        <v>75</v>
      </c>
      <c r="I24" s="33">
        <v>3.3</v>
      </c>
      <c r="J24" s="48">
        <v>20</v>
      </c>
    </row>
    <row r="25" spans="1:10" x14ac:dyDescent="0.2">
      <c r="A25" s="30" t="s">
        <v>126</v>
      </c>
      <c r="B25" s="31">
        <v>4.5</v>
      </c>
      <c r="C25" s="32" t="s">
        <v>55</v>
      </c>
      <c r="D25" s="31">
        <v>2.44</v>
      </c>
      <c r="E25" s="31">
        <v>173</v>
      </c>
      <c r="F25" s="33">
        <v>2255.04</v>
      </c>
      <c r="G25" s="34">
        <v>0.50112000000000001</v>
      </c>
      <c r="H25" s="33" t="s">
        <v>78</v>
      </c>
      <c r="I25" s="33" t="s">
        <v>140</v>
      </c>
      <c r="J25" s="48" t="s">
        <v>140</v>
      </c>
    </row>
    <row r="26" spans="1:10" x14ac:dyDescent="0.2">
      <c r="A26" s="30" t="s">
        <v>114</v>
      </c>
      <c r="B26" s="31">
        <v>10</v>
      </c>
      <c r="C26" s="32" t="s">
        <v>55</v>
      </c>
      <c r="D26" s="31">
        <v>3.2</v>
      </c>
      <c r="E26" s="31">
        <v>210</v>
      </c>
      <c r="F26" s="33">
        <v>46800</v>
      </c>
      <c r="G26" s="34">
        <v>4.68</v>
      </c>
      <c r="H26" s="33" t="s">
        <v>79</v>
      </c>
      <c r="I26" s="33">
        <v>3</v>
      </c>
      <c r="J26" s="48">
        <v>25</v>
      </c>
    </row>
    <row r="27" spans="1:10" x14ac:dyDescent="0.2">
      <c r="A27" s="30" t="s">
        <v>80</v>
      </c>
      <c r="B27" s="31">
        <v>3.45</v>
      </c>
      <c r="C27" s="32" t="s">
        <v>55</v>
      </c>
      <c r="D27" s="31">
        <v>3</v>
      </c>
      <c r="E27" s="31">
        <v>14</v>
      </c>
      <c r="F27" s="33">
        <v>24263.876796597346</v>
      </c>
      <c r="G27" s="34">
        <v>7.0330077671296642</v>
      </c>
      <c r="H27" s="33" t="s">
        <v>81</v>
      </c>
      <c r="I27" s="33">
        <v>15</v>
      </c>
      <c r="J27" s="48">
        <v>4</v>
      </c>
    </row>
    <row r="28" spans="1:10" x14ac:dyDescent="0.2">
      <c r="A28" s="30" t="s">
        <v>115</v>
      </c>
      <c r="B28" s="31">
        <v>5.5</v>
      </c>
      <c r="C28" s="32" t="s">
        <v>82</v>
      </c>
      <c r="D28" s="31">
        <v>2.7</v>
      </c>
      <c r="E28" s="31">
        <v>90</v>
      </c>
      <c r="F28" s="33">
        <v>3819.4444444444443</v>
      </c>
      <c r="G28" s="34">
        <v>0.69444444444444442</v>
      </c>
      <c r="H28" s="33" t="s">
        <v>83</v>
      </c>
      <c r="I28" s="33" t="s">
        <v>140</v>
      </c>
      <c r="J28" s="48">
        <v>3</v>
      </c>
    </row>
    <row r="29" spans="1:10" ht="13.5" thickBot="1" x14ac:dyDescent="0.25">
      <c r="A29" s="35" t="s">
        <v>123</v>
      </c>
      <c r="B29" s="36">
        <v>8</v>
      </c>
      <c r="C29" s="37" t="s">
        <v>69</v>
      </c>
      <c r="D29" s="36">
        <v>3.32</v>
      </c>
      <c r="E29" s="36">
        <v>45</v>
      </c>
      <c r="F29" s="38">
        <v>32435.129740518965</v>
      </c>
      <c r="G29" s="39">
        <v>4.0543912175648709</v>
      </c>
      <c r="H29" s="38" t="s">
        <v>84</v>
      </c>
      <c r="I29" s="38">
        <v>1</v>
      </c>
      <c r="J29" s="49">
        <v>7</v>
      </c>
    </row>
    <row r="30" spans="1:10" x14ac:dyDescent="0.2">
      <c r="A30" s="30" t="s">
        <v>129</v>
      </c>
      <c r="B30" s="43"/>
      <c r="C30" s="44"/>
      <c r="D30" s="43"/>
      <c r="E30" s="43"/>
      <c r="F30" s="45"/>
      <c r="G30" s="46"/>
      <c r="H30" s="44"/>
    </row>
    <row r="31" spans="1:10" x14ac:dyDescent="0.2">
      <c r="A31" s="42" t="s">
        <v>128</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DD23-EF95-4C80-A63D-8A265ACE0DC0}">
  <dimension ref="A1:A21"/>
  <sheetViews>
    <sheetView workbookViewId="0"/>
  </sheetViews>
  <sheetFormatPr baseColWidth="10" defaultColWidth="9.140625" defaultRowHeight="12.75" x14ac:dyDescent="0.2"/>
  <sheetData>
    <row r="1" spans="1:1" x14ac:dyDescent="0.2">
      <c r="A1" t="s">
        <v>143</v>
      </c>
    </row>
    <row r="3" spans="1:1" x14ac:dyDescent="0.2">
      <c r="A3" s="23" t="s">
        <v>103</v>
      </c>
    </row>
    <row r="4" spans="1:1" x14ac:dyDescent="0.2">
      <c r="A4" s="41" t="s">
        <v>85</v>
      </c>
    </row>
    <row r="5" spans="1:1" x14ac:dyDescent="0.2">
      <c r="A5" s="41" t="s">
        <v>86</v>
      </c>
    </row>
    <row r="6" spans="1:1" x14ac:dyDescent="0.2">
      <c r="A6" s="41" t="s">
        <v>87</v>
      </c>
    </row>
    <row r="7" spans="1:1" x14ac:dyDescent="0.2">
      <c r="A7" s="41" t="s">
        <v>88</v>
      </c>
    </row>
    <row r="8" spans="1:1" x14ac:dyDescent="0.2">
      <c r="A8" s="41" t="s">
        <v>89</v>
      </c>
    </row>
    <row r="9" spans="1:1" x14ac:dyDescent="0.2">
      <c r="A9" s="41" t="s">
        <v>90</v>
      </c>
    </row>
    <row r="10" spans="1:1" x14ac:dyDescent="0.2">
      <c r="A10" s="41" t="s">
        <v>91</v>
      </c>
    </row>
    <row r="11" spans="1:1" x14ac:dyDescent="0.2">
      <c r="A11" s="41" t="s">
        <v>92</v>
      </c>
    </row>
    <row r="12" spans="1:1" x14ac:dyDescent="0.2">
      <c r="A12" s="40" t="s">
        <v>93</v>
      </c>
    </row>
    <row r="13" spans="1:1" x14ac:dyDescent="0.2">
      <c r="A13" s="40" t="s">
        <v>94</v>
      </c>
    </row>
    <row r="14" spans="1:1" x14ac:dyDescent="0.2">
      <c r="A14" s="40" t="s">
        <v>95</v>
      </c>
    </row>
    <row r="15" spans="1:1" x14ac:dyDescent="0.2">
      <c r="A15" s="40" t="s">
        <v>96</v>
      </c>
    </row>
    <row r="16" spans="1:1" x14ac:dyDescent="0.2">
      <c r="A16" s="40" t="s">
        <v>97</v>
      </c>
    </row>
    <row r="17" spans="1:1" x14ac:dyDescent="0.2">
      <c r="A17" s="40" t="s">
        <v>98</v>
      </c>
    </row>
    <row r="18" spans="1:1" x14ac:dyDescent="0.2">
      <c r="A18" s="40" t="s">
        <v>99</v>
      </c>
    </row>
    <row r="19" spans="1:1" x14ac:dyDescent="0.2">
      <c r="A19" s="40" t="s">
        <v>100</v>
      </c>
    </row>
    <row r="20" spans="1:1" x14ac:dyDescent="0.2">
      <c r="A20" s="40" t="s">
        <v>101</v>
      </c>
    </row>
    <row r="21" spans="1:1" x14ac:dyDescent="0.2">
      <c r="A21" s="41" t="s">
        <v>102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8"/>
  <sheetViews>
    <sheetView zoomScaleNormal="100" workbookViewId="0">
      <pane xSplit="1" ySplit="5" topLeftCell="B6" activePane="bottomRight" state="frozen"/>
      <selection pane="topRight" activeCell="B1" sqref="B1"/>
      <selection pane="bottomLeft" activeCell="A5" sqref="A5"/>
      <selection pane="bottomRight"/>
    </sheetView>
  </sheetViews>
  <sheetFormatPr baseColWidth="10" defaultColWidth="9.140625" defaultRowHeight="12.75" x14ac:dyDescent="0.2"/>
  <cols>
    <col min="1" max="1" width="14.42578125"/>
    <col min="2" max="2" width="11.5703125" style="7"/>
    <col min="3" max="3" width="11.85546875" style="7" bestFit="1" customWidth="1"/>
    <col min="4" max="5" width="11.5703125" style="7"/>
    <col min="6" max="6" width="13.5703125" style="7" customWidth="1"/>
    <col min="7" max="7" width="12.28515625" style="7" bestFit="1" customWidth="1"/>
    <col min="8" max="8" width="11.5703125" style="7"/>
    <col min="9" max="20" width="8.85546875" style="7"/>
    <col min="21" max="21" width="12.28515625" style="7" bestFit="1" customWidth="1"/>
    <col min="22" max="22" width="8.85546875" style="7"/>
    <col min="23" max="23" width="11.5703125" style="7"/>
    <col min="24" max="24" width="8.85546875" style="7"/>
    <col min="25" max="27" width="12.28515625" style="7" bestFit="1" customWidth="1"/>
    <col min="28" max="28" width="13.140625" style="7" customWidth="1"/>
    <col min="29" max="29" width="13.140625" style="7" bestFit="1" customWidth="1"/>
    <col min="30" max="33" width="13.140625" style="7" customWidth="1"/>
    <col min="34" max="1041" width="11.5703125"/>
  </cols>
  <sheetData>
    <row r="1" spans="1:33" x14ac:dyDescent="0.2">
      <c r="A1" t="s">
        <v>143</v>
      </c>
    </row>
    <row r="2" spans="1:33" x14ac:dyDescent="0.2">
      <c r="A2" s="22"/>
      <c r="B2" s="1"/>
      <c r="C2" s="1"/>
      <c r="D2" s="2"/>
      <c r="E2" s="2"/>
      <c r="F2" s="2"/>
      <c r="G2" s="3"/>
      <c r="H2" s="3"/>
      <c r="I2" s="3"/>
      <c r="J2" s="5"/>
      <c r="K2" s="5"/>
      <c r="L2" s="5"/>
      <c r="M2" s="5"/>
      <c r="N2" s="5"/>
      <c r="O2" s="5"/>
      <c r="P2" s="5"/>
      <c r="Q2" s="5"/>
      <c r="R2" s="5"/>
      <c r="S2" s="5"/>
      <c r="T2" s="5"/>
      <c r="U2" s="18"/>
      <c r="V2" s="18"/>
      <c r="W2" s="18"/>
      <c r="X2" s="18"/>
      <c r="Y2" s="2"/>
      <c r="Z2" s="2"/>
      <c r="AA2" s="2"/>
      <c r="AB2" s="20"/>
      <c r="AC2" s="20"/>
      <c r="AD2" s="20"/>
      <c r="AE2" s="21"/>
      <c r="AF2" s="21"/>
      <c r="AG2" s="21"/>
    </row>
    <row r="3" spans="1:33" x14ac:dyDescent="0.2">
      <c r="A3" s="22"/>
      <c r="B3" s="1"/>
      <c r="C3" s="1"/>
      <c r="D3" s="2"/>
      <c r="E3" s="2"/>
      <c r="F3" s="2"/>
      <c r="G3" s="3"/>
      <c r="H3" s="3" t="s">
        <v>42</v>
      </c>
      <c r="I3" s="3">
        <v>6.72</v>
      </c>
      <c r="J3" s="5"/>
      <c r="K3" s="5"/>
      <c r="L3" s="5"/>
      <c r="M3" s="5"/>
      <c r="N3" s="5"/>
      <c r="O3" s="5"/>
      <c r="P3" s="5"/>
      <c r="Q3" s="5"/>
      <c r="R3" s="5"/>
      <c r="S3" s="5"/>
      <c r="T3" s="5"/>
      <c r="U3" s="18"/>
      <c r="V3" s="18"/>
      <c r="W3" s="18"/>
      <c r="X3" s="18"/>
      <c r="Y3" s="2"/>
      <c r="Z3" s="2"/>
      <c r="AA3" s="2"/>
      <c r="AB3" s="20"/>
      <c r="AC3" s="20"/>
      <c r="AD3" s="20"/>
      <c r="AE3" s="21"/>
      <c r="AF3" s="21"/>
      <c r="AG3" s="21"/>
    </row>
    <row r="4" spans="1:33" ht="26.45" customHeight="1" x14ac:dyDescent="0.2">
      <c r="A4" s="22"/>
      <c r="B4" s="52" t="s">
        <v>30</v>
      </c>
      <c r="C4" s="52"/>
      <c r="D4" s="51" t="s">
        <v>19</v>
      </c>
      <c r="E4" s="51"/>
      <c r="F4" s="51"/>
      <c r="G4" s="53" t="s">
        <v>20</v>
      </c>
      <c r="H4" s="53"/>
      <c r="I4" s="53"/>
      <c r="J4" s="56" t="s">
        <v>21</v>
      </c>
      <c r="K4" s="56"/>
      <c r="L4" s="56"/>
      <c r="M4" s="56"/>
      <c r="N4" s="56"/>
      <c r="O4" s="56"/>
      <c r="P4" s="56"/>
      <c r="Q4" s="56"/>
      <c r="R4" s="56"/>
      <c r="S4" s="56"/>
      <c r="T4" s="56"/>
      <c r="U4" s="54" t="s">
        <v>22</v>
      </c>
      <c r="V4" s="54"/>
      <c r="W4" s="54"/>
      <c r="X4" s="54"/>
      <c r="Y4" s="51" t="s">
        <v>26</v>
      </c>
      <c r="Z4" s="51"/>
      <c r="AA4" s="51"/>
      <c r="AB4" s="55" t="s">
        <v>27</v>
      </c>
      <c r="AC4" s="55"/>
      <c r="AD4" s="55"/>
      <c r="AE4" s="50" t="s">
        <v>28</v>
      </c>
      <c r="AF4" s="50"/>
      <c r="AG4" s="50"/>
    </row>
    <row r="5" spans="1:33" ht="51" x14ac:dyDescent="0.2">
      <c r="A5" s="22" t="s">
        <v>0</v>
      </c>
      <c r="B5" s="1" t="s">
        <v>1</v>
      </c>
      <c r="C5" s="1" t="s">
        <v>2</v>
      </c>
      <c r="D5" s="2" t="s">
        <v>32</v>
      </c>
      <c r="E5" s="2" t="s">
        <v>34</v>
      </c>
      <c r="F5" s="2" t="s">
        <v>33</v>
      </c>
      <c r="G5" s="4" t="s">
        <v>131</v>
      </c>
      <c r="H5" s="4" t="s">
        <v>132</v>
      </c>
      <c r="I5" s="4" t="s">
        <v>133</v>
      </c>
      <c r="J5" s="6" t="s">
        <v>7</v>
      </c>
      <c r="K5" s="6" t="s">
        <v>8</v>
      </c>
      <c r="L5" s="6" t="s">
        <v>9</v>
      </c>
      <c r="M5" s="6" t="s">
        <v>35</v>
      </c>
      <c r="N5" s="6" t="s">
        <v>10</v>
      </c>
      <c r="O5" s="6" t="s">
        <v>13</v>
      </c>
      <c r="P5" s="6" t="s">
        <v>11</v>
      </c>
      <c r="Q5" s="6" t="s">
        <v>12</v>
      </c>
      <c r="R5" s="6" t="s">
        <v>36</v>
      </c>
      <c r="S5" s="6" t="s">
        <v>37</v>
      </c>
      <c r="T5" s="6" t="s">
        <v>38</v>
      </c>
      <c r="U5" s="19" t="s">
        <v>14</v>
      </c>
      <c r="V5" s="19" t="s">
        <v>5</v>
      </c>
      <c r="W5" s="19" t="s">
        <v>4</v>
      </c>
      <c r="X5" s="19" t="s">
        <v>6</v>
      </c>
      <c r="Y5" s="2" t="s">
        <v>24</v>
      </c>
      <c r="Z5" s="2" t="s">
        <v>23</v>
      </c>
      <c r="AA5" s="2" t="s">
        <v>25</v>
      </c>
      <c r="AB5" s="20" t="s">
        <v>136</v>
      </c>
      <c r="AC5" s="20" t="s">
        <v>135</v>
      </c>
      <c r="AD5" s="20" t="s">
        <v>134</v>
      </c>
      <c r="AE5" s="21" t="s">
        <v>137</v>
      </c>
      <c r="AF5" s="21" t="s">
        <v>138</v>
      </c>
      <c r="AG5" s="21" t="s">
        <v>139</v>
      </c>
    </row>
    <row r="6" spans="1:33" x14ac:dyDescent="0.2">
      <c r="A6">
        <v>0.05</v>
      </c>
      <c r="B6" s="7">
        <v>2567.9699999999998</v>
      </c>
      <c r="C6" s="7">
        <f>B6*1000000</f>
        <v>2567970000</v>
      </c>
      <c r="D6" s="7">
        <f>IF((A6*1.318182-2.985455)&lt;0,0,A6*1.318182-2.985455)</f>
        <v>0</v>
      </c>
      <c r="E6" s="7">
        <f t="shared" ref="E6:E37" si="0">IF((A6*2.255102-3.473673)&lt;0,0,A6*2.255102-3.473673)</f>
        <v>0</v>
      </c>
      <c r="F6" s="7">
        <f t="shared" ref="F6:F37" si="1">IF((A6*3.555556-3.843333)&lt;0,0,A6*3.555556-3.843333)</f>
        <v>0</v>
      </c>
      <c r="G6" s="7">
        <f t="shared" ref="G6:G37" si="2">D6*1000*$I$3*$C6/1000000*12</f>
        <v>0</v>
      </c>
      <c r="H6" s="7">
        <f t="shared" ref="H6:H37" si="3">E6*1000*$I$3*$C6/1000000*12</f>
        <v>0</v>
      </c>
      <c r="I6" s="7">
        <f t="shared" ref="I6:I37" si="4">F6*1000*$I$3*$C6/1000000*12</f>
        <v>0</v>
      </c>
      <c r="J6" s="7">
        <v>0.1</v>
      </c>
      <c r="K6" s="7">
        <v>20</v>
      </c>
      <c r="L6" s="7">
        <f>K6+273.15</f>
        <v>293.14999999999998</v>
      </c>
      <c r="M6" s="7">
        <v>3.4450000000000001E-2</v>
      </c>
      <c r="N6" s="7">
        <f t="shared" ref="N6:N37" si="5">1911.1-118.11*K6+3.4527*(K6*K6)-0.04132*(K6*K6*K6)</f>
        <v>599.42000000000007</v>
      </c>
      <c r="O6" s="7">
        <f>100/24</f>
        <v>4.166666666666667</v>
      </c>
      <c r="P6" s="7">
        <f>74/24</f>
        <v>3.0833333333333335</v>
      </c>
      <c r="Q6" s="7">
        <f>133/24</f>
        <v>5.541666666666667</v>
      </c>
      <c r="R6" s="7">
        <f>O6/((600/$N6)^(-0.5))/100*24</f>
        <v>1.0004836840325193</v>
      </c>
      <c r="S6" s="7">
        <f>P6/((600/$N6)^(-0.5))/100*24</f>
        <v>0.74035792618406426</v>
      </c>
      <c r="T6" s="7">
        <f>Q6/((600/$N6)^(-0.5))/100*24</f>
        <v>1.3306432997632505</v>
      </c>
      <c r="U6" s="7">
        <f>M6*410</f>
        <v>14.124500000000001</v>
      </c>
      <c r="V6" s="7">
        <v>410</v>
      </c>
      <c r="W6" s="7">
        <v>410</v>
      </c>
      <c r="X6" s="7">
        <v>410</v>
      </c>
      <c r="Y6" s="7">
        <f t="shared" ref="Y6:Y37" si="6">S6*M6*(V6-410)</f>
        <v>0</v>
      </c>
      <c r="Z6" s="7">
        <f t="shared" ref="Z6:Z37" si="7">R6*M6*(W6-410)/1000000*1000*1000</f>
        <v>0</v>
      </c>
      <c r="AA6" s="7">
        <f t="shared" ref="AA6:AA37" si="8">T6*M6*(X6-410)</f>
        <v>0</v>
      </c>
      <c r="AB6" s="7">
        <f t="shared" ref="AB6:AB37" si="9">Y6*$C6</f>
        <v>0</v>
      </c>
      <c r="AC6" s="7">
        <f t="shared" ref="AC6:AC37" si="10">Z6*$C6</f>
        <v>0</v>
      </c>
      <c r="AD6" s="7">
        <f t="shared" ref="AD6:AD37" si="11">AA6*$C6</f>
        <v>0</v>
      </c>
      <c r="AE6" s="7">
        <f>AB6*12/1000</f>
        <v>0</v>
      </c>
      <c r="AF6" s="7">
        <f t="shared" ref="AF6:AF37" si="12">AC6*12/1000</f>
        <v>0</v>
      </c>
      <c r="AG6" s="7">
        <f t="shared" ref="AG6:AG37" si="13">AD6*12/1000</f>
        <v>0</v>
      </c>
    </row>
    <row r="7" spans="1:33" x14ac:dyDescent="0.2">
      <c r="A7">
        <v>0.15</v>
      </c>
      <c r="B7" s="7">
        <v>51427.71</v>
      </c>
      <c r="C7" s="7">
        <f t="shared" ref="C7:C70" si="14">B7*1000000</f>
        <v>51427710000</v>
      </c>
      <c r="D7" s="7">
        <f t="shared" ref="D7:D70" si="15">IF((A7*1.318182-2.985455)&lt;0,0,A7*1.318182-2.985455)</f>
        <v>0</v>
      </c>
      <c r="E7" s="7">
        <f t="shared" si="0"/>
        <v>0</v>
      </c>
      <c r="F7" s="7">
        <f t="shared" si="1"/>
        <v>0</v>
      </c>
      <c r="G7" s="7">
        <f t="shared" si="2"/>
        <v>0</v>
      </c>
      <c r="H7" s="7">
        <f t="shared" si="3"/>
        <v>0</v>
      </c>
      <c r="I7" s="7">
        <f t="shared" si="4"/>
        <v>0</v>
      </c>
      <c r="J7" s="7">
        <v>0.1</v>
      </c>
      <c r="K7" s="7">
        <v>20</v>
      </c>
      <c r="L7" s="7">
        <f t="shared" ref="L7:L70" si="16">K7+273.15</f>
        <v>293.14999999999998</v>
      </c>
      <c r="M7" s="7">
        <v>3.4450000000000001E-2</v>
      </c>
      <c r="N7" s="7">
        <f t="shared" si="5"/>
        <v>599.42000000000007</v>
      </c>
      <c r="O7" s="7">
        <f t="shared" ref="O7:O70" si="17">100/24</f>
        <v>4.166666666666667</v>
      </c>
      <c r="P7" s="7">
        <f t="shared" ref="P7:P70" si="18">74/24</f>
        <v>3.0833333333333335</v>
      </c>
      <c r="Q7" s="7">
        <f t="shared" ref="Q7:Q70" si="19">133/24</f>
        <v>5.541666666666667</v>
      </c>
      <c r="R7" s="7">
        <f t="shared" ref="R7:R70" si="20">O7/((600/$N7)^(-0.5))/100*24</f>
        <v>1.0004836840325193</v>
      </c>
      <c r="S7" s="7">
        <f>P7/((600/$N7)^(-0.5))/100*24</f>
        <v>0.74035792618406426</v>
      </c>
      <c r="T7" s="7">
        <f t="shared" ref="T7:T70" si="21">Q7/((600/$N7)^(-0.5))/100*24</f>
        <v>1.3306432997632505</v>
      </c>
      <c r="U7" s="7">
        <f t="shared" ref="U7:U70" si="22">M7*410</f>
        <v>14.124500000000001</v>
      </c>
      <c r="V7" s="7">
        <v>410</v>
      </c>
      <c r="W7" s="7">
        <v>410</v>
      </c>
      <c r="X7" s="7">
        <v>410</v>
      </c>
      <c r="Y7" s="7">
        <f t="shared" si="6"/>
        <v>0</v>
      </c>
      <c r="Z7" s="7">
        <f t="shared" si="7"/>
        <v>0</v>
      </c>
      <c r="AA7" s="7">
        <f t="shared" si="8"/>
        <v>0</v>
      </c>
      <c r="AB7" s="7">
        <f t="shared" si="9"/>
        <v>0</v>
      </c>
      <c r="AC7" s="7">
        <f t="shared" si="10"/>
        <v>0</v>
      </c>
      <c r="AD7" s="7">
        <f t="shared" si="11"/>
        <v>0</v>
      </c>
      <c r="AE7" s="7">
        <f t="shared" ref="AE7:AE37" si="23">AB7*12/1000</f>
        <v>0</v>
      </c>
      <c r="AF7" s="7">
        <f t="shared" si="12"/>
        <v>0</v>
      </c>
      <c r="AG7" s="7">
        <f t="shared" si="13"/>
        <v>0</v>
      </c>
    </row>
    <row r="8" spans="1:33" x14ac:dyDescent="0.2">
      <c r="A8">
        <v>0.25</v>
      </c>
      <c r="B8" s="7">
        <v>148326.81</v>
      </c>
      <c r="C8" s="7">
        <f t="shared" si="14"/>
        <v>148326810000</v>
      </c>
      <c r="D8" s="7">
        <f t="shared" si="15"/>
        <v>0</v>
      </c>
      <c r="E8" s="7">
        <f t="shared" si="0"/>
        <v>0</v>
      </c>
      <c r="F8" s="7">
        <f t="shared" si="1"/>
        <v>0</v>
      </c>
      <c r="G8" s="7">
        <f t="shared" si="2"/>
        <v>0</v>
      </c>
      <c r="H8" s="7">
        <f t="shared" si="3"/>
        <v>0</v>
      </c>
      <c r="I8" s="7">
        <f t="shared" si="4"/>
        <v>0</v>
      </c>
      <c r="J8" s="7">
        <v>0.1</v>
      </c>
      <c r="K8" s="7">
        <v>20</v>
      </c>
      <c r="L8" s="7">
        <f t="shared" si="16"/>
        <v>293.14999999999998</v>
      </c>
      <c r="M8" s="7">
        <v>3.4450000000000001E-2</v>
      </c>
      <c r="N8" s="7">
        <f t="shared" si="5"/>
        <v>599.42000000000007</v>
      </c>
      <c r="O8" s="7">
        <f t="shared" si="17"/>
        <v>4.166666666666667</v>
      </c>
      <c r="P8" s="7">
        <f t="shared" si="18"/>
        <v>3.0833333333333335</v>
      </c>
      <c r="Q8" s="7">
        <f t="shared" si="19"/>
        <v>5.541666666666667</v>
      </c>
      <c r="R8" s="7">
        <f t="shared" si="20"/>
        <v>1.0004836840325193</v>
      </c>
      <c r="S8" s="7">
        <f t="shared" ref="S8:S70" si="24">P8/((600/$N8)^(-0.5))/100*24</f>
        <v>0.74035792618406426</v>
      </c>
      <c r="T8" s="7">
        <f t="shared" si="21"/>
        <v>1.3306432997632505</v>
      </c>
      <c r="U8" s="7">
        <f t="shared" si="22"/>
        <v>14.124500000000001</v>
      </c>
      <c r="V8" s="7">
        <v>410</v>
      </c>
      <c r="W8" s="7">
        <v>410</v>
      </c>
      <c r="X8" s="7">
        <v>410</v>
      </c>
      <c r="Y8" s="7">
        <f t="shared" si="6"/>
        <v>0</v>
      </c>
      <c r="Z8" s="7">
        <f t="shared" si="7"/>
        <v>0</v>
      </c>
      <c r="AA8" s="7">
        <f t="shared" si="8"/>
        <v>0</v>
      </c>
      <c r="AB8" s="7">
        <f t="shared" si="9"/>
        <v>0</v>
      </c>
      <c r="AC8" s="7">
        <f t="shared" si="10"/>
        <v>0</v>
      </c>
      <c r="AD8" s="7">
        <f t="shared" si="11"/>
        <v>0</v>
      </c>
      <c r="AE8" s="7">
        <f t="shared" si="23"/>
        <v>0</v>
      </c>
      <c r="AF8" s="7">
        <f t="shared" si="12"/>
        <v>0</v>
      </c>
      <c r="AG8" s="7">
        <f t="shared" si="13"/>
        <v>0</v>
      </c>
    </row>
    <row r="9" spans="1:33" x14ac:dyDescent="0.2">
      <c r="A9">
        <v>0.35</v>
      </c>
      <c r="B9" s="7">
        <v>194017.8</v>
      </c>
      <c r="C9" s="7">
        <f t="shared" si="14"/>
        <v>194017800000</v>
      </c>
      <c r="D9" s="7">
        <f t="shared" si="15"/>
        <v>0</v>
      </c>
      <c r="E9" s="7">
        <f t="shared" si="0"/>
        <v>0</v>
      </c>
      <c r="F9" s="7">
        <f t="shared" si="1"/>
        <v>0</v>
      </c>
      <c r="G9" s="7">
        <f t="shared" si="2"/>
        <v>0</v>
      </c>
      <c r="H9" s="7">
        <f t="shared" si="3"/>
        <v>0</v>
      </c>
      <c r="I9" s="7">
        <f t="shared" si="4"/>
        <v>0</v>
      </c>
      <c r="J9" s="7">
        <v>0.1</v>
      </c>
      <c r="K9" s="7">
        <v>20</v>
      </c>
      <c r="L9" s="7">
        <f t="shared" si="16"/>
        <v>293.14999999999998</v>
      </c>
      <c r="M9" s="7">
        <v>3.4450000000000001E-2</v>
      </c>
      <c r="N9" s="7">
        <f t="shared" si="5"/>
        <v>599.42000000000007</v>
      </c>
      <c r="O9" s="7">
        <f t="shared" si="17"/>
        <v>4.166666666666667</v>
      </c>
      <c r="P9" s="7">
        <f t="shared" si="18"/>
        <v>3.0833333333333335</v>
      </c>
      <c r="Q9" s="7">
        <f t="shared" si="19"/>
        <v>5.541666666666667</v>
      </c>
      <c r="R9" s="7">
        <f t="shared" si="20"/>
        <v>1.0004836840325193</v>
      </c>
      <c r="S9" s="7">
        <f t="shared" si="24"/>
        <v>0.74035792618406426</v>
      </c>
      <c r="T9" s="7">
        <f t="shared" si="21"/>
        <v>1.3306432997632505</v>
      </c>
      <c r="U9" s="7">
        <f t="shared" si="22"/>
        <v>14.124500000000001</v>
      </c>
      <c r="V9" s="7">
        <v>410</v>
      </c>
      <c r="W9" s="7">
        <v>410</v>
      </c>
      <c r="X9" s="7">
        <v>410</v>
      </c>
      <c r="Y9" s="7">
        <f t="shared" si="6"/>
        <v>0</v>
      </c>
      <c r="Z9" s="7">
        <f t="shared" si="7"/>
        <v>0</v>
      </c>
      <c r="AA9" s="7">
        <f t="shared" si="8"/>
        <v>0</v>
      </c>
      <c r="AB9" s="7">
        <f t="shared" si="9"/>
        <v>0</v>
      </c>
      <c r="AC9" s="7">
        <f t="shared" si="10"/>
        <v>0</v>
      </c>
      <c r="AD9" s="7">
        <f t="shared" si="11"/>
        <v>0</v>
      </c>
      <c r="AE9" s="7">
        <f t="shared" si="23"/>
        <v>0</v>
      </c>
      <c r="AF9" s="7">
        <f t="shared" si="12"/>
        <v>0</v>
      </c>
      <c r="AG9" s="7">
        <f t="shared" si="13"/>
        <v>0</v>
      </c>
    </row>
    <row r="10" spans="1:33" x14ac:dyDescent="0.2">
      <c r="A10">
        <v>0.45</v>
      </c>
      <c r="B10" s="7">
        <v>128719.44</v>
      </c>
      <c r="C10" s="7">
        <f t="shared" si="14"/>
        <v>128719440000</v>
      </c>
      <c r="D10" s="7">
        <f t="shared" si="15"/>
        <v>0</v>
      </c>
      <c r="E10" s="7">
        <f t="shared" si="0"/>
        <v>0</v>
      </c>
      <c r="F10" s="7">
        <f t="shared" si="1"/>
        <v>0</v>
      </c>
      <c r="G10" s="7">
        <f t="shared" si="2"/>
        <v>0</v>
      </c>
      <c r="H10" s="7">
        <f t="shared" si="3"/>
        <v>0</v>
      </c>
      <c r="I10" s="7">
        <f t="shared" si="4"/>
        <v>0</v>
      </c>
      <c r="J10" s="7">
        <v>0.1</v>
      </c>
      <c r="K10" s="7">
        <v>20</v>
      </c>
      <c r="L10" s="7">
        <f t="shared" si="16"/>
        <v>293.14999999999998</v>
      </c>
      <c r="M10" s="7">
        <v>3.4450000000000001E-2</v>
      </c>
      <c r="N10" s="7">
        <f t="shared" si="5"/>
        <v>599.42000000000007</v>
      </c>
      <c r="O10" s="7">
        <f t="shared" si="17"/>
        <v>4.166666666666667</v>
      </c>
      <c r="P10" s="7">
        <f t="shared" si="18"/>
        <v>3.0833333333333335</v>
      </c>
      <c r="Q10" s="7">
        <f t="shared" si="19"/>
        <v>5.541666666666667</v>
      </c>
      <c r="R10" s="7">
        <f t="shared" si="20"/>
        <v>1.0004836840325193</v>
      </c>
      <c r="S10" s="7">
        <f t="shared" si="24"/>
        <v>0.74035792618406426</v>
      </c>
      <c r="T10" s="7">
        <f t="shared" si="21"/>
        <v>1.3306432997632505</v>
      </c>
      <c r="U10" s="7">
        <f t="shared" si="22"/>
        <v>14.124500000000001</v>
      </c>
      <c r="V10" s="7">
        <v>410</v>
      </c>
      <c r="W10" s="7">
        <v>410</v>
      </c>
      <c r="X10" s="7">
        <v>410</v>
      </c>
      <c r="Y10" s="7">
        <f t="shared" si="6"/>
        <v>0</v>
      </c>
      <c r="Z10" s="7">
        <f t="shared" si="7"/>
        <v>0</v>
      </c>
      <c r="AA10" s="7">
        <f t="shared" si="8"/>
        <v>0</v>
      </c>
      <c r="AB10" s="7">
        <f t="shared" si="9"/>
        <v>0</v>
      </c>
      <c r="AC10" s="7">
        <f t="shared" si="10"/>
        <v>0</v>
      </c>
      <c r="AD10" s="7">
        <f t="shared" si="11"/>
        <v>0</v>
      </c>
      <c r="AE10" s="7">
        <f t="shared" si="23"/>
        <v>0</v>
      </c>
      <c r="AF10" s="7">
        <f t="shared" si="12"/>
        <v>0</v>
      </c>
      <c r="AG10" s="7">
        <f t="shared" si="13"/>
        <v>0</v>
      </c>
    </row>
    <row r="11" spans="1:33" x14ac:dyDescent="0.2">
      <c r="A11">
        <v>0.55000000000000004</v>
      </c>
      <c r="B11" s="7">
        <v>118060.47</v>
      </c>
      <c r="C11" s="7">
        <f t="shared" si="14"/>
        <v>118060470000</v>
      </c>
      <c r="D11" s="7">
        <f t="shared" si="15"/>
        <v>0</v>
      </c>
      <c r="E11" s="7">
        <f t="shared" si="0"/>
        <v>0</v>
      </c>
      <c r="F11" s="7">
        <f t="shared" si="1"/>
        <v>0</v>
      </c>
      <c r="G11" s="7">
        <f t="shared" si="2"/>
        <v>0</v>
      </c>
      <c r="H11" s="7">
        <f t="shared" si="3"/>
        <v>0</v>
      </c>
      <c r="I11" s="7">
        <f t="shared" si="4"/>
        <v>0</v>
      </c>
      <c r="J11" s="7">
        <v>0.1</v>
      </c>
      <c r="K11" s="7">
        <v>20</v>
      </c>
      <c r="L11" s="7">
        <f t="shared" si="16"/>
        <v>293.14999999999998</v>
      </c>
      <c r="M11" s="7">
        <v>3.4450000000000001E-2</v>
      </c>
      <c r="N11" s="7">
        <f t="shared" si="5"/>
        <v>599.42000000000007</v>
      </c>
      <c r="O11" s="7">
        <f t="shared" si="17"/>
        <v>4.166666666666667</v>
      </c>
      <c r="P11" s="7">
        <f t="shared" si="18"/>
        <v>3.0833333333333335</v>
      </c>
      <c r="Q11" s="7">
        <f t="shared" si="19"/>
        <v>5.541666666666667</v>
      </c>
      <c r="R11" s="7">
        <f t="shared" si="20"/>
        <v>1.0004836840325193</v>
      </c>
      <c r="S11" s="7">
        <f t="shared" si="24"/>
        <v>0.74035792618406426</v>
      </c>
      <c r="T11" s="7">
        <f t="shared" si="21"/>
        <v>1.3306432997632505</v>
      </c>
      <c r="U11" s="7">
        <f t="shared" si="22"/>
        <v>14.124500000000001</v>
      </c>
      <c r="V11" s="7">
        <v>410</v>
      </c>
      <c r="W11" s="7">
        <v>410</v>
      </c>
      <c r="X11" s="7">
        <v>410</v>
      </c>
      <c r="Y11" s="7">
        <f t="shared" si="6"/>
        <v>0</v>
      </c>
      <c r="Z11" s="7">
        <f t="shared" si="7"/>
        <v>0</v>
      </c>
      <c r="AA11" s="7">
        <f t="shared" si="8"/>
        <v>0</v>
      </c>
      <c r="AB11" s="7">
        <f t="shared" si="9"/>
        <v>0</v>
      </c>
      <c r="AC11" s="7">
        <f t="shared" si="10"/>
        <v>0</v>
      </c>
      <c r="AD11" s="7">
        <f t="shared" si="11"/>
        <v>0</v>
      </c>
      <c r="AE11" s="7">
        <f t="shared" si="23"/>
        <v>0</v>
      </c>
      <c r="AF11" s="7">
        <f t="shared" si="12"/>
        <v>0</v>
      </c>
      <c r="AG11" s="7">
        <f t="shared" si="13"/>
        <v>0</v>
      </c>
    </row>
    <row r="12" spans="1:33" x14ac:dyDescent="0.2">
      <c r="A12">
        <v>0.65</v>
      </c>
      <c r="B12" s="7">
        <v>133551.99</v>
      </c>
      <c r="C12" s="7">
        <f t="shared" si="14"/>
        <v>133551989999.99998</v>
      </c>
      <c r="D12" s="7">
        <f t="shared" si="15"/>
        <v>0</v>
      </c>
      <c r="E12" s="7">
        <f t="shared" si="0"/>
        <v>0</v>
      </c>
      <c r="F12" s="7">
        <f t="shared" si="1"/>
        <v>0</v>
      </c>
      <c r="G12" s="7">
        <f t="shared" si="2"/>
        <v>0</v>
      </c>
      <c r="H12" s="7">
        <f t="shared" si="3"/>
        <v>0</v>
      </c>
      <c r="I12" s="7">
        <f t="shared" si="4"/>
        <v>0</v>
      </c>
      <c r="J12" s="7">
        <v>0.1</v>
      </c>
      <c r="K12" s="7">
        <v>20</v>
      </c>
      <c r="L12" s="7">
        <f t="shared" si="16"/>
        <v>293.14999999999998</v>
      </c>
      <c r="M12" s="7">
        <v>3.4450000000000001E-2</v>
      </c>
      <c r="N12" s="7">
        <f t="shared" si="5"/>
        <v>599.42000000000007</v>
      </c>
      <c r="O12" s="7">
        <f t="shared" si="17"/>
        <v>4.166666666666667</v>
      </c>
      <c r="P12" s="7">
        <f t="shared" si="18"/>
        <v>3.0833333333333335</v>
      </c>
      <c r="Q12" s="7">
        <f t="shared" si="19"/>
        <v>5.541666666666667</v>
      </c>
      <c r="R12" s="7">
        <f t="shared" si="20"/>
        <v>1.0004836840325193</v>
      </c>
      <c r="S12" s="7">
        <f t="shared" si="24"/>
        <v>0.74035792618406426</v>
      </c>
      <c r="T12" s="7">
        <f t="shared" si="21"/>
        <v>1.3306432997632505</v>
      </c>
      <c r="U12" s="7">
        <f t="shared" si="22"/>
        <v>14.124500000000001</v>
      </c>
      <c r="V12" s="7">
        <v>410</v>
      </c>
      <c r="W12" s="7">
        <v>410</v>
      </c>
      <c r="X12" s="7">
        <v>410</v>
      </c>
      <c r="Y12" s="7">
        <f t="shared" si="6"/>
        <v>0</v>
      </c>
      <c r="Z12" s="7">
        <f t="shared" si="7"/>
        <v>0</v>
      </c>
      <c r="AA12" s="7">
        <f t="shared" si="8"/>
        <v>0</v>
      </c>
      <c r="AB12" s="7">
        <f t="shared" si="9"/>
        <v>0</v>
      </c>
      <c r="AC12" s="7">
        <f t="shared" si="10"/>
        <v>0</v>
      </c>
      <c r="AD12" s="7">
        <f t="shared" si="11"/>
        <v>0</v>
      </c>
      <c r="AE12" s="7">
        <f t="shared" si="23"/>
        <v>0</v>
      </c>
      <c r="AF12" s="7">
        <f t="shared" si="12"/>
        <v>0</v>
      </c>
      <c r="AG12" s="7">
        <f t="shared" si="13"/>
        <v>0</v>
      </c>
    </row>
    <row r="13" spans="1:33" x14ac:dyDescent="0.2">
      <c r="A13">
        <v>0.75</v>
      </c>
      <c r="B13" s="7">
        <v>97614</v>
      </c>
      <c r="C13" s="7">
        <f t="shared" si="14"/>
        <v>97614000000</v>
      </c>
      <c r="D13" s="7">
        <f t="shared" si="15"/>
        <v>0</v>
      </c>
      <c r="E13" s="7">
        <f t="shared" si="0"/>
        <v>0</v>
      </c>
      <c r="F13" s="7">
        <f t="shared" si="1"/>
        <v>0</v>
      </c>
      <c r="G13" s="7">
        <f t="shared" si="2"/>
        <v>0</v>
      </c>
      <c r="H13" s="7">
        <f t="shared" si="3"/>
        <v>0</v>
      </c>
      <c r="I13" s="7">
        <f t="shared" si="4"/>
        <v>0</v>
      </c>
      <c r="J13" s="7">
        <v>0.1</v>
      </c>
      <c r="K13" s="7">
        <v>20</v>
      </c>
      <c r="L13" s="7">
        <f t="shared" si="16"/>
        <v>293.14999999999998</v>
      </c>
      <c r="M13" s="7">
        <v>3.4450000000000001E-2</v>
      </c>
      <c r="N13" s="7">
        <f t="shared" si="5"/>
        <v>599.42000000000007</v>
      </c>
      <c r="O13" s="7">
        <f t="shared" si="17"/>
        <v>4.166666666666667</v>
      </c>
      <c r="P13" s="7">
        <f t="shared" si="18"/>
        <v>3.0833333333333335</v>
      </c>
      <c r="Q13" s="7">
        <f t="shared" si="19"/>
        <v>5.541666666666667</v>
      </c>
      <c r="R13" s="7">
        <f t="shared" si="20"/>
        <v>1.0004836840325193</v>
      </c>
      <c r="S13" s="7">
        <f t="shared" si="24"/>
        <v>0.74035792618406426</v>
      </c>
      <c r="T13" s="7">
        <f t="shared" si="21"/>
        <v>1.3306432997632505</v>
      </c>
      <c r="U13" s="7">
        <f t="shared" si="22"/>
        <v>14.124500000000001</v>
      </c>
      <c r="V13" s="7">
        <v>410</v>
      </c>
      <c r="W13" s="7">
        <v>410</v>
      </c>
      <c r="X13" s="7">
        <v>410</v>
      </c>
      <c r="Y13" s="7">
        <f t="shared" si="6"/>
        <v>0</v>
      </c>
      <c r="Z13" s="7">
        <f t="shared" si="7"/>
        <v>0</v>
      </c>
      <c r="AA13" s="7">
        <f t="shared" si="8"/>
        <v>0</v>
      </c>
      <c r="AB13" s="7">
        <f t="shared" si="9"/>
        <v>0</v>
      </c>
      <c r="AC13" s="7">
        <f t="shared" si="10"/>
        <v>0</v>
      </c>
      <c r="AD13" s="7">
        <f t="shared" si="11"/>
        <v>0</v>
      </c>
      <c r="AE13" s="7">
        <f t="shared" si="23"/>
        <v>0</v>
      </c>
      <c r="AF13" s="7">
        <f t="shared" si="12"/>
        <v>0</v>
      </c>
      <c r="AG13" s="7">
        <f t="shared" si="13"/>
        <v>0</v>
      </c>
    </row>
    <row r="14" spans="1:33" x14ac:dyDescent="0.2">
      <c r="A14">
        <v>0.85</v>
      </c>
      <c r="B14" s="7">
        <v>164112.31</v>
      </c>
      <c r="C14" s="7">
        <f t="shared" si="14"/>
        <v>164112310000</v>
      </c>
      <c r="D14" s="7">
        <f t="shared" si="15"/>
        <v>0</v>
      </c>
      <c r="E14" s="7">
        <f t="shared" si="0"/>
        <v>0</v>
      </c>
      <c r="F14" s="7">
        <f t="shared" si="1"/>
        <v>0</v>
      </c>
      <c r="G14" s="7">
        <f t="shared" si="2"/>
        <v>0</v>
      </c>
      <c r="H14" s="7">
        <f t="shared" si="3"/>
        <v>0</v>
      </c>
      <c r="I14" s="7">
        <f t="shared" si="4"/>
        <v>0</v>
      </c>
      <c r="J14" s="7">
        <v>0.1</v>
      </c>
      <c r="K14" s="7">
        <v>20</v>
      </c>
      <c r="L14" s="7">
        <f t="shared" si="16"/>
        <v>293.14999999999998</v>
      </c>
      <c r="M14" s="7">
        <v>3.4450000000000001E-2</v>
      </c>
      <c r="N14" s="7">
        <f t="shared" si="5"/>
        <v>599.42000000000007</v>
      </c>
      <c r="O14" s="7">
        <f t="shared" si="17"/>
        <v>4.166666666666667</v>
      </c>
      <c r="P14" s="7">
        <f t="shared" si="18"/>
        <v>3.0833333333333335</v>
      </c>
      <c r="Q14" s="7">
        <f t="shared" si="19"/>
        <v>5.541666666666667</v>
      </c>
      <c r="R14" s="7">
        <f t="shared" si="20"/>
        <v>1.0004836840325193</v>
      </c>
      <c r="S14" s="7">
        <f t="shared" si="24"/>
        <v>0.74035792618406426</v>
      </c>
      <c r="T14" s="7">
        <f t="shared" si="21"/>
        <v>1.3306432997632505</v>
      </c>
      <c r="U14" s="7">
        <f t="shared" si="22"/>
        <v>14.124500000000001</v>
      </c>
      <c r="V14" s="7">
        <v>410</v>
      </c>
      <c r="W14" s="7">
        <v>410</v>
      </c>
      <c r="X14" s="7">
        <v>410</v>
      </c>
      <c r="Y14" s="7">
        <f t="shared" si="6"/>
        <v>0</v>
      </c>
      <c r="Z14" s="7">
        <f t="shared" si="7"/>
        <v>0</v>
      </c>
      <c r="AA14" s="7">
        <f t="shared" si="8"/>
        <v>0</v>
      </c>
      <c r="AB14" s="7">
        <f t="shared" si="9"/>
        <v>0</v>
      </c>
      <c r="AC14" s="7">
        <f t="shared" si="10"/>
        <v>0</v>
      </c>
      <c r="AD14" s="7">
        <f t="shared" si="11"/>
        <v>0</v>
      </c>
      <c r="AE14" s="7">
        <f t="shared" si="23"/>
        <v>0</v>
      </c>
      <c r="AF14" s="7">
        <f t="shared" si="12"/>
        <v>0</v>
      </c>
      <c r="AG14" s="7">
        <f t="shared" si="13"/>
        <v>0</v>
      </c>
    </row>
    <row r="15" spans="1:33" x14ac:dyDescent="0.2">
      <c r="A15">
        <v>0.95</v>
      </c>
      <c r="B15" s="7">
        <v>51317.19</v>
      </c>
      <c r="C15" s="7">
        <f t="shared" si="14"/>
        <v>51317190000</v>
      </c>
      <c r="D15" s="7">
        <f t="shared" si="15"/>
        <v>0</v>
      </c>
      <c r="E15" s="7">
        <f t="shared" si="0"/>
        <v>0</v>
      </c>
      <c r="F15" s="7">
        <f t="shared" si="1"/>
        <v>0</v>
      </c>
      <c r="G15" s="7">
        <f t="shared" si="2"/>
        <v>0</v>
      </c>
      <c r="H15" s="7">
        <f t="shared" si="3"/>
        <v>0</v>
      </c>
      <c r="I15" s="7">
        <f t="shared" si="4"/>
        <v>0</v>
      </c>
      <c r="J15" s="7">
        <v>0.1</v>
      </c>
      <c r="K15" s="7">
        <v>20</v>
      </c>
      <c r="L15" s="7">
        <f t="shared" si="16"/>
        <v>293.14999999999998</v>
      </c>
      <c r="M15" s="7">
        <v>3.4450000000000001E-2</v>
      </c>
      <c r="N15" s="7">
        <f t="shared" si="5"/>
        <v>599.42000000000007</v>
      </c>
      <c r="O15" s="7">
        <f t="shared" si="17"/>
        <v>4.166666666666667</v>
      </c>
      <c r="P15" s="7">
        <f t="shared" si="18"/>
        <v>3.0833333333333335</v>
      </c>
      <c r="Q15" s="7">
        <f t="shared" si="19"/>
        <v>5.541666666666667</v>
      </c>
      <c r="R15" s="7">
        <f t="shared" si="20"/>
        <v>1.0004836840325193</v>
      </c>
      <c r="S15" s="7">
        <f t="shared" si="24"/>
        <v>0.74035792618406426</v>
      </c>
      <c r="T15" s="7">
        <f t="shared" si="21"/>
        <v>1.3306432997632505</v>
      </c>
      <c r="U15" s="7">
        <f t="shared" si="22"/>
        <v>14.124500000000001</v>
      </c>
      <c r="V15" s="7">
        <v>410</v>
      </c>
      <c r="W15" s="7">
        <v>410</v>
      </c>
      <c r="X15" s="7">
        <v>410</v>
      </c>
      <c r="Y15" s="7">
        <f t="shared" si="6"/>
        <v>0</v>
      </c>
      <c r="Z15" s="7">
        <f t="shared" si="7"/>
        <v>0</v>
      </c>
      <c r="AA15" s="7">
        <f t="shared" si="8"/>
        <v>0</v>
      </c>
      <c r="AB15" s="7">
        <f t="shared" si="9"/>
        <v>0</v>
      </c>
      <c r="AC15" s="7">
        <f t="shared" si="10"/>
        <v>0</v>
      </c>
      <c r="AD15" s="7">
        <f t="shared" si="11"/>
        <v>0</v>
      </c>
      <c r="AE15" s="7">
        <f t="shared" si="23"/>
        <v>0</v>
      </c>
      <c r="AF15" s="7">
        <f t="shared" si="12"/>
        <v>0</v>
      </c>
      <c r="AG15" s="7">
        <f t="shared" si="13"/>
        <v>0</v>
      </c>
    </row>
    <row r="16" spans="1:33" x14ac:dyDescent="0.2">
      <c r="A16">
        <v>1.05</v>
      </c>
      <c r="B16" s="7">
        <v>50846.31</v>
      </c>
      <c r="C16" s="7">
        <f t="shared" si="14"/>
        <v>50846310000</v>
      </c>
      <c r="D16" s="7">
        <f t="shared" si="15"/>
        <v>0</v>
      </c>
      <c r="E16" s="7">
        <f t="shared" si="0"/>
        <v>0</v>
      </c>
      <c r="F16" s="7">
        <f t="shared" si="1"/>
        <v>0</v>
      </c>
      <c r="G16" s="7">
        <f t="shared" si="2"/>
        <v>0</v>
      </c>
      <c r="H16" s="7">
        <f t="shared" si="3"/>
        <v>0</v>
      </c>
      <c r="I16" s="7">
        <f t="shared" si="4"/>
        <v>0</v>
      </c>
      <c r="J16" s="7">
        <v>0.1</v>
      </c>
      <c r="K16" s="7">
        <v>20</v>
      </c>
      <c r="L16" s="7">
        <f t="shared" si="16"/>
        <v>293.14999999999998</v>
      </c>
      <c r="M16" s="7">
        <v>3.4450000000000001E-2</v>
      </c>
      <c r="N16" s="7">
        <f t="shared" si="5"/>
        <v>599.42000000000007</v>
      </c>
      <c r="O16" s="7">
        <f t="shared" si="17"/>
        <v>4.166666666666667</v>
      </c>
      <c r="P16" s="7">
        <f t="shared" si="18"/>
        <v>3.0833333333333335</v>
      </c>
      <c r="Q16" s="7">
        <f t="shared" si="19"/>
        <v>5.541666666666667</v>
      </c>
      <c r="R16" s="7">
        <f t="shared" si="20"/>
        <v>1.0004836840325193</v>
      </c>
      <c r="S16" s="7">
        <f t="shared" si="24"/>
        <v>0.74035792618406426</v>
      </c>
      <c r="T16" s="7">
        <f t="shared" si="21"/>
        <v>1.3306432997632505</v>
      </c>
      <c r="U16" s="7">
        <f t="shared" si="22"/>
        <v>14.124500000000001</v>
      </c>
      <c r="V16" s="7">
        <v>410</v>
      </c>
      <c r="W16" s="7">
        <v>410</v>
      </c>
      <c r="X16" s="7">
        <v>410</v>
      </c>
      <c r="Y16" s="7">
        <f t="shared" si="6"/>
        <v>0</v>
      </c>
      <c r="Z16" s="7">
        <f t="shared" si="7"/>
        <v>0</v>
      </c>
      <c r="AA16" s="7">
        <f t="shared" si="8"/>
        <v>0</v>
      </c>
      <c r="AB16" s="7">
        <f t="shared" si="9"/>
        <v>0</v>
      </c>
      <c r="AC16" s="7">
        <f t="shared" si="10"/>
        <v>0</v>
      </c>
      <c r="AD16" s="7">
        <f t="shared" si="11"/>
        <v>0</v>
      </c>
      <c r="AE16" s="7">
        <f t="shared" si="23"/>
        <v>0</v>
      </c>
      <c r="AF16" s="7">
        <f t="shared" si="12"/>
        <v>0</v>
      </c>
      <c r="AG16" s="7">
        <f t="shared" si="13"/>
        <v>0</v>
      </c>
    </row>
    <row r="17" spans="1:33" x14ac:dyDescent="0.2">
      <c r="A17">
        <v>1.1499999999999999</v>
      </c>
      <c r="B17" s="7">
        <v>54454.41</v>
      </c>
      <c r="C17" s="7">
        <f t="shared" si="14"/>
        <v>54454410000</v>
      </c>
      <c r="D17" s="7">
        <f t="shared" si="15"/>
        <v>0</v>
      </c>
      <c r="E17" s="7">
        <f t="shared" si="0"/>
        <v>0</v>
      </c>
      <c r="F17" s="7">
        <f t="shared" si="1"/>
        <v>0.24555640000000034</v>
      </c>
      <c r="G17" s="7">
        <f t="shared" si="2"/>
        <v>0</v>
      </c>
      <c r="H17" s="7">
        <f t="shared" si="3"/>
        <v>0</v>
      </c>
      <c r="I17" s="7">
        <f t="shared" si="4"/>
        <v>1078288153.1835046</v>
      </c>
      <c r="J17" s="7">
        <v>0.1</v>
      </c>
      <c r="K17" s="7">
        <v>20</v>
      </c>
      <c r="L17" s="7">
        <f t="shared" si="16"/>
        <v>293.14999999999998</v>
      </c>
      <c r="M17" s="7">
        <v>3.4450000000000001E-2</v>
      </c>
      <c r="N17" s="7">
        <f t="shared" si="5"/>
        <v>599.42000000000007</v>
      </c>
      <c r="O17" s="7">
        <f t="shared" si="17"/>
        <v>4.166666666666667</v>
      </c>
      <c r="P17" s="7">
        <f t="shared" si="18"/>
        <v>3.0833333333333335</v>
      </c>
      <c r="Q17" s="7">
        <f t="shared" si="19"/>
        <v>5.541666666666667</v>
      </c>
      <c r="R17" s="7">
        <f t="shared" si="20"/>
        <v>1.0004836840325193</v>
      </c>
      <c r="S17" s="7">
        <f t="shared" si="24"/>
        <v>0.74035792618406426</v>
      </c>
      <c r="T17" s="7">
        <f t="shared" si="21"/>
        <v>1.3306432997632505</v>
      </c>
      <c r="U17" s="7">
        <f t="shared" si="22"/>
        <v>14.124500000000001</v>
      </c>
      <c r="V17" s="7">
        <v>410</v>
      </c>
      <c r="W17" s="7">
        <v>410</v>
      </c>
      <c r="X17" s="7">
        <v>411.84020098867802</v>
      </c>
      <c r="Y17" s="7">
        <f t="shared" si="6"/>
        <v>0</v>
      </c>
      <c r="Z17" s="7">
        <f t="shared" si="7"/>
        <v>0</v>
      </c>
      <c r="AA17" s="7">
        <f t="shared" si="8"/>
        <v>8.4356030939382945E-2</v>
      </c>
      <c r="AB17" s="7">
        <f t="shared" si="9"/>
        <v>0</v>
      </c>
      <c r="AC17" s="7">
        <f t="shared" si="10"/>
        <v>0</v>
      </c>
      <c r="AD17" s="7">
        <f t="shared" si="11"/>
        <v>4593557894.7458439</v>
      </c>
      <c r="AE17" s="7">
        <f t="shared" si="23"/>
        <v>0</v>
      </c>
      <c r="AF17" s="7">
        <f t="shared" si="12"/>
        <v>0</v>
      </c>
      <c r="AG17" s="7">
        <f t="shared" si="13"/>
        <v>55122694.736950129</v>
      </c>
    </row>
    <row r="18" spans="1:33" x14ac:dyDescent="0.2">
      <c r="A18">
        <v>1.25</v>
      </c>
      <c r="B18" s="7">
        <v>88303</v>
      </c>
      <c r="C18" s="7">
        <f t="shared" si="14"/>
        <v>88303000000</v>
      </c>
      <c r="D18" s="7">
        <f t="shared" si="15"/>
        <v>0</v>
      </c>
      <c r="E18" s="7">
        <f t="shared" si="0"/>
        <v>0</v>
      </c>
      <c r="F18" s="7">
        <f t="shared" si="1"/>
        <v>0.60111200000000009</v>
      </c>
      <c r="G18" s="7">
        <f t="shared" si="2"/>
        <v>0</v>
      </c>
      <c r="H18" s="7">
        <f t="shared" si="3"/>
        <v>0</v>
      </c>
      <c r="I18" s="7">
        <f t="shared" si="4"/>
        <v>4280370630.3590403</v>
      </c>
      <c r="J18" s="7">
        <v>0.1</v>
      </c>
      <c r="K18" s="7">
        <v>20</v>
      </c>
      <c r="L18" s="7">
        <f t="shared" si="16"/>
        <v>293.14999999999998</v>
      </c>
      <c r="M18" s="7">
        <v>3.4450000000000001E-2</v>
      </c>
      <c r="N18" s="7">
        <f t="shared" si="5"/>
        <v>599.42000000000007</v>
      </c>
      <c r="O18" s="7">
        <f t="shared" si="17"/>
        <v>4.166666666666667</v>
      </c>
      <c r="P18" s="7">
        <f t="shared" si="18"/>
        <v>3.0833333333333335</v>
      </c>
      <c r="Q18" s="7">
        <f t="shared" si="19"/>
        <v>5.541666666666667</v>
      </c>
      <c r="R18" s="7">
        <f t="shared" si="20"/>
        <v>1.0004836840325193</v>
      </c>
      <c r="S18" s="7">
        <f t="shared" si="24"/>
        <v>0.74035792618406426</v>
      </c>
      <c r="T18" s="7">
        <f t="shared" si="21"/>
        <v>1.3306432997632505</v>
      </c>
      <c r="U18" s="7">
        <f t="shared" si="22"/>
        <v>14.124500000000001</v>
      </c>
      <c r="V18" s="7">
        <v>410</v>
      </c>
      <c r="W18" s="7">
        <v>410</v>
      </c>
      <c r="X18" s="7">
        <v>414.03615872739499</v>
      </c>
      <c r="Y18" s="7">
        <f t="shared" si="6"/>
        <v>0</v>
      </c>
      <c r="Z18" s="7">
        <f t="shared" si="7"/>
        <v>0</v>
      </c>
      <c r="AA18" s="7">
        <f t="shared" si="8"/>
        <v>0.18502018669655493</v>
      </c>
      <c r="AB18" s="7">
        <f t="shared" si="9"/>
        <v>0</v>
      </c>
      <c r="AC18" s="7">
        <f t="shared" si="10"/>
        <v>0</v>
      </c>
      <c r="AD18" s="7">
        <f t="shared" si="11"/>
        <v>16337837545.865891</v>
      </c>
      <c r="AE18" s="7">
        <f t="shared" si="23"/>
        <v>0</v>
      </c>
      <c r="AF18" s="7">
        <f t="shared" si="12"/>
        <v>0</v>
      </c>
      <c r="AG18" s="7">
        <f t="shared" si="13"/>
        <v>196054050.55039069</v>
      </c>
    </row>
    <row r="19" spans="1:33" x14ac:dyDescent="0.2">
      <c r="A19">
        <v>1.35</v>
      </c>
      <c r="B19" s="7">
        <v>47945.15</v>
      </c>
      <c r="C19" s="7">
        <f t="shared" si="14"/>
        <v>47945150000</v>
      </c>
      <c r="D19" s="7">
        <f t="shared" si="15"/>
        <v>0</v>
      </c>
      <c r="E19" s="7">
        <f t="shared" si="0"/>
        <v>0</v>
      </c>
      <c r="F19" s="7">
        <f t="shared" si="1"/>
        <v>0.95666760000000073</v>
      </c>
      <c r="G19" s="7">
        <f t="shared" si="2"/>
        <v>0</v>
      </c>
      <c r="H19" s="7">
        <f t="shared" si="3"/>
        <v>0</v>
      </c>
      <c r="I19" s="7">
        <f t="shared" si="4"/>
        <v>3698760972.3837719</v>
      </c>
      <c r="J19" s="7">
        <v>0.1</v>
      </c>
      <c r="K19" s="7">
        <v>20</v>
      </c>
      <c r="L19" s="7">
        <f t="shared" si="16"/>
        <v>293.14999999999998</v>
      </c>
      <c r="M19" s="7">
        <v>3.4450000000000001E-2</v>
      </c>
      <c r="N19" s="7">
        <f t="shared" si="5"/>
        <v>599.42000000000007</v>
      </c>
      <c r="O19" s="7">
        <f t="shared" si="17"/>
        <v>4.166666666666667</v>
      </c>
      <c r="P19" s="7">
        <f t="shared" si="18"/>
        <v>3.0833333333333335</v>
      </c>
      <c r="Q19" s="7">
        <f t="shared" si="19"/>
        <v>5.541666666666667</v>
      </c>
      <c r="R19" s="7">
        <f t="shared" si="20"/>
        <v>1.0004836840325193</v>
      </c>
      <c r="S19" s="7">
        <f t="shared" si="24"/>
        <v>0.74035792618406426</v>
      </c>
      <c r="T19" s="7">
        <f t="shared" si="21"/>
        <v>1.3306432997632505</v>
      </c>
      <c r="U19" s="7">
        <f t="shared" si="22"/>
        <v>14.124500000000001</v>
      </c>
      <c r="V19" s="7">
        <v>410</v>
      </c>
      <c r="W19" s="7">
        <v>410</v>
      </c>
      <c r="X19" s="7">
        <v>415.78309950437102</v>
      </c>
      <c r="Y19" s="7">
        <f t="shared" si="6"/>
        <v>0</v>
      </c>
      <c r="Z19" s="7">
        <f t="shared" si="7"/>
        <v>0</v>
      </c>
      <c r="AA19" s="7">
        <f t="shared" si="8"/>
        <v>0.26510110782339619</v>
      </c>
      <c r="AB19" s="7">
        <f t="shared" si="9"/>
        <v>0</v>
      </c>
      <c r="AC19" s="7">
        <f t="shared" si="10"/>
        <v>0</v>
      </c>
      <c r="AD19" s="7">
        <f t="shared" si="11"/>
        <v>12710312379.758904</v>
      </c>
      <c r="AE19" s="7">
        <f t="shared" si="23"/>
        <v>0</v>
      </c>
      <c r="AF19" s="7">
        <f t="shared" si="12"/>
        <v>0</v>
      </c>
      <c r="AG19" s="7">
        <f t="shared" si="13"/>
        <v>152523748.55710685</v>
      </c>
    </row>
    <row r="20" spans="1:33" x14ac:dyDescent="0.2">
      <c r="A20">
        <v>1.45</v>
      </c>
      <c r="B20" s="7">
        <v>32616.63</v>
      </c>
      <c r="C20" s="7">
        <f t="shared" si="14"/>
        <v>32616630000</v>
      </c>
      <c r="D20" s="7">
        <f t="shared" si="15"/>
        <v>0</v>
      </c>
      <c r="E20" s="7">
        <f t="shared" si="0"/>
        <v>0</v>
      </c>
      <c r="F20" s="7">
        <f t="shared" si="1"/>
        <v>1.3122232000000005</v>
      </c>
      <c r="G20" s="7">
        <f t="shared" si="2"/>
        <v>0</v>
      </c>
      <c r="H20" s="7">
        <f t="shared" si="3"/>
        <v>0</v>
      </c>
      <c r="I20" s="7">
        <f t="shared" si="4"/>
        <v>3451416078.4440436</v>
      </c>
      <c r="J20" s="7">
        <v>0.1</v>
      </c>
      <c r="K20" s="7">
        <v>20</v>
      </c>
      <c r="L20" s="7">
        <f t="shared" si="16"/>
        <v>293.14999999999998</v>
      </c>
      <c r="M20" s="7">
        <v>3.4450000000000001E-2</v>
      </c>
      <c r="N20" s="7">
        <f t="shared" si="5"/>
        <v>599.42000000000007</v>
      </c>
      <c r="O20" s="7">
        <f t="shared" si="17"/>
        <v>4.166666666666667</v>
      </c>
      <c r="P20" s="7">
        <f t="shared" si="18"/>
        <v>3.0833333333333335</v>
      </c>
      <c r="Q20" s="7">
        <f t="shared" si="19"/>
        <v>5.541666666666667</v>
      </c>
      <c r="R20" s="7">
        <f t="shared" si="20"/>
        <v>1.0004836840325193</v>
      </c>
      <c r="S20" s="7">
        <f t="shared" si="24"/>
        <v>0.74035792618406426</v>
      </c>
      <c r="T20" s="7">
        <f t="shared" si="21"/>
        <v>1.3306432997632505</v>
      </c>
      <c r="U20" s="7">
        <f t="shared" si="22"/>
        <v>14.124500000000001</v>
      </c>
      <c r="V20" s="7">
        <v>410</v>
      </c>
      <c r="W20" s="7">
        <v>410</v>
      </c>
      <c r="X20" s="7">
        <v>417.17469449059899</v>
      </c>
      <c r="Y20" s="7">
        <f t="shared" si="6"/>
        <v>0</v>
      </c>
      <c r="Z20" s="7">
        <f t="shared" si="7"/>
        <v>0</v>
      </c>
      <c r="AA20" s="7">
        <f t="shared" si="8"/>
        <v>0.32889274277826502</v>
      </c>
      <c r="AB20" s="7">
        <f t="shared" si="9"/>
        <v>0</v>
      </c>
      <c r="AC20" s="7">
        <f t="shared" si="10"/>
        <v>0</v>
      </c>
      <c r="AD20" s="7">
        <f t="shared" si="11"/>
        <v>10727372900.883842</v>
      </c>
      <c r="AE20" s="7">
        <f t="shared" si="23"/>
        <v>0</v>
      </c>
      <c r="AF20" s="7">
        <f t="shared" si="12"/>
        <v>0</v>
      </c>
      <c r="AG20" s="7">
        <f t="shared" si="13"/>
        <v>128728474.81060611</v>
      </c>
    </row>
    <row r="21" spans="1:33" x14ac:dyDescent="0.2">
      <c r="A21">
        <v>1.55</v>
      </c>
      <c r="B21" s="7">
        <v>112315.58</v>
      </c>
      <c r="C21" s="7">
        <f t="shared" si="14"/>
        <v>112315580000</v>
      </c>
      <c r="D21" s="7">
        <f t="shared" si="15"/>
        <v>0</v>
      </c>
      <c r="E21" s="7">
        <f t="shared" si="0"/>
        <v>2.173510000000034E-2</v>
      </c>
      <c r="F21" s="7">
        <f t="shared" si="1"/>
        <v>1.6677788000000002</v>
      </c>
      <c r="G21" s="7">
        <f t="shared" si="2"/>
        <v>0</v>
      </c>
      <c r="H21" s="7">
        <f t="shared" si="3"/>
        <v>196857590.86087221</v>
      </c>
      <c r="I21" s="7">
        <f t="shared" si="4"/>
        <v>15105286686.365894</v>
      </c>
      <c r="J21" s="7">
        <v>0.1</v>
      </c>
      <c r="K21" s="7">
        <v>20</v>
      </c>
      <c r="L21" s="7">
        <f t="shared" si="16"/>
        <v>293.14999999999998</v>
      </c>
      <c r="M21" s="7">
        <v>3.4450000000000001E-2</v>
      </c>
      <c r="N21" s="7">
        <f t="shared" si="5"/>
        <v>599.42000000000007</v>
      </c>
      <c r="O21" s="7">
        <f t="shared" si="17"/>
        <v>4.166666666666667</v>
      </c>
      <c r="P21" s="7">
        <f t="shared" si="18"/>
        <v>3.0833333333333335</v>
      </c>
      <c r="Q21" s="7">
        <f t="shared" si="19"/>
        <v>5.541666666666667</v>
      </c>
      <c r="R21" s="7">
        <f t="shared" si="20"/>
        <v>1.0004836840325193</v>
      </c>
      <c r="S21" s="7">
        <f t="shared" si="24"/>
        <v>0.74035792618406426</v>
      </c>
      <c r="T21" s="7">
        <f t="shared" si="21"/>
        <v>1.3306432997632505</v>
      </c>
      <c r="U21" s="7">
        <f t="shared" si="22"/>
        <v>14.124500000000001</v>
      </c>
      <c r="V21" s="7">
        <v>410</v>
      </c>
      <c r="W21" s="7">
        <v>410.089575825606</v>
      </c>
      <c r="X21" s="7">
        <v>418.28407524176203</v>
      </c>
      <c r="Y21" s="7">
        <f t="shared" si="6"/>
        <v>0</v>
      </c>
      <c r="Z21" s="7">
        <f t="shared" si="7"/>
        <v>3.0873797864878552E-3</v>
      </c>
      <c r="AA21" s="7">
        <f t="shared" si="8"/>
        <v>0.3797474904631325</v>
      </c>
      <c r="AB21" s="7">
        <f t="shared" si="9"/>
        <v>0</v>
      </c>
      <c r="AC21" s="7">
        <f t="shared" si="10"/>
        <v>346760851.39965963</v>
      </c>
      <c r="AD21" s="7">
        <f t="shared" si="11"/>
        <v>42651559644.911194</v>
      </c>
      <c r="AE21" s="7">
        <f t="shared" si="23"/>
        <v>0</v>
      </c>
      <c r="AF21" s="7">
        <f t="shared" si="12"/>
        <v>4161130.2167959157</v>
      </c>
      <c r="AG21" s="7">
        <f t="shared" si="13"/>
        <v>511818715.73893434</v>
      </c>
    </row>
    <row r="22" spans="1:33" x14ac:dyDescent="0.2">
      <c r="A22">
        <v>1.65</v>
      </c>
      <c r="B22" s="7">
        <v>21574.19</v>
      </c>
      <c r="C22" s="7">
        <f t="shared" si="14"/>
        <v>21574190000</v>
      </c>
      <c r="D22" s="7">
        <f t="shared" si="15"/>
        <v>0</v>
      </c>
      <c r="E22" s="7">
        <f t="shared" si="0"/>
        <v>0.24724529999999989</v>
      </c>
      <c r="F22" s="7">
        <f t="shared" si="1"/>
        <v>2.0233344</v>
      </c>
      <c r="G22" s="7">
        <f t="shared" si="2"/>
        <v>0</v>
      </c>
      <c r="H22" s="7">
        <f t="shared" si="3"/>
        <v>430143201.23499632</v>
      </c>
      <c r="I22" s="7">
        <f t="shared" si="4"/>
        <v>3520081214.8295274</v>
      </c>
      <c r="J22" s="7">
        <v>0.1</v>
      </c>
      <c r="K22" s="7">
        <v>20</v>
      </c>
      <c r="L22" s="7">
        <f t="shared" si="16"/>
        <v>293.14999999999998</v>
      </c>
      <c r="M22" s="7">
        <v>3.4450000000000001E-2</v>
      </c>
      <c r="N22" s="7">
        <f t="shared" si="5"/>
        <v>599.42000000000007</v>
      </c>
      <c r="O22" s="7">
        <f t="shared" si="17"/>
        <v>4.166666666666667</v>
      </c>
      <c r="P22" s="7">
        <f t="shared" si="18"/>
        <v>3.0833333333333335</v>
      </c>
      <c r="Q22" s="7">
        <f t="shared" si="19"/>
        <v>5.541666666666667</v>
      </c>
      <c r="R22" s="7">
        <f t="shared" si="20"/>
        <v>1.0004836840325193</v>
      </c>
      <c r="S22" s="7">
        <f t="shared" si="24"/>
        <v>0.74035792618406426</v>
      </c>
      <c r="T22" s="7">
        <f t="shared" si="21"/>
        <v>1.3306432997632505</v>
      </c>
      <c r="U22" s="7">
        <f t="shared" si="22"/>
        <v>14.124500000000001</v>
      </c>
      <c r="V22" s="7">
        <v>410</v>
      </c>
      <c r="W22" s="7">
        <v>411.09696178252199</v>
      </c>
      <c r="X22" s="7">
        <v>419.16844485549598</v>
      </c>
      <c r="Y22" s="7">
        <f t="shared" si="6"/>
        <v>0</v>
      </c>
      <c r="Z22" s="7">
        <f t="shared" si="7"/>
        <v>3.7808611988735433E-2</v>
      </c>
      <c r="AA22" s="7">
        <f t="shared" si="8"/>
        <v>0.42028757872359179</v>
      </c>
      <c r="AB22" s="7">
        <f t="shared" si="9"/>
        <v>0</v>
      </c>
      <c r="AC22" s="7">
        <f t="shared" si="10"/>
        <v>815690178.68125606</v>
      </c>
      <c r="AD22" s="7">
        <f t="shared" si="11"/>
        <v>9067364078.0227261</v>
      </c>
      <c r="AE22" s="7">
        <f t="shared" si="23"/>
        <v>0</v>
      </c>
      <c r="AF22" s="7">
        <f t="shared" si="12"/>
        <v>9788282.1441750713</v>
      </c>
      <c r="AG22" s="7">
        <f t="shared" si="13"/>
        <v>108808368.93627271</v>
      </c>
    </row>
    <row r="23" spans="1:33" x14ac:dyDescent="0.2">
      <c r="A23">
        <v>1.75</v>
      </c>
      <c r="B23" s="7">
        <v>92200.38</v>
      </c>
      <c r="C23" s="7">
        <f t="shared" si="14"/>
        <v>92200380000</v>
      </c>
      <c r="D23" s="7">
        <f t="shared" si="15"/>
        <v>0</v>
      </c>
      <c r="E23" s="7">
        <f t="shared" si="0"/>
        <v>0.47275549999999988</v>
      </c>
      <c r="F23" s="7">
        <f t="shared" si="1"/>
        <v>2.3788900000000006</v>
      </c>
      <c r="G23" s="7">
        <f t="shared" si="2"/>
        <v>0</v>
      </c>
      <c r="H23" s="7">
        <f t="shared" si="3"/>
        <v>3514955411.2853365</v>
      </c>
      <c r="I23" s="7">
        <f t="shared" si="4"/>
        <v>17687139077.922054</v>
      </c>
      <c r="J23" s="7">
        <v>0.1</v>
      </c>
      <c r="K23" s="7">
        <v>20</v>
      </c>
      <c r="L23" s="7">
        <f t="shared" si="16"/>
        <v>293.14999999999998</v>
      </c>
      <c r="M23" s="7">
        <v>3.4450000000000001E-2</v>
      </c>
      <c r="N23" s="7">
        <f t="shared" si="5"/>
        <v>599.42000000000007</v>
      </c>
      <c r="O23" s="7">
        <f t="shared" si="17"/>
        <v>4.166666666666667</v>
      </c>
      <c r="P23" s="7">
        <f t="shared" si="18"/>
        <v>3.0833333333333335</v>
      </c>
      <c r="Q23" s="7">
        <f t="shared" si="19"/>
        <v>5.541666666666667</v>
      </c>
      <c r="R23" s="7">
        <f t="shared" si="20"/>
        <v>1.0004836840325193</v>
      </c>
      <c r="S23" s="7">
        <f t="shared" si="24"/>
        <v>0.74035792618406426</v>
      </c>
      <c r="T23" s="7">
        <f t="shared" si="21"/>
        <v>1.3306432997632505</v>
      </c>
      <c r="U23" s="7">
        <f t="shared" si="22"/>
        <v>14.124500000000001</v>
      </c>
      <c r="V23" s="7">
        <v>410</v>
      </c>
      <c r="W23" s="7">
        <v>411.93460987476101</v>
      </c>
      <c r="X23" s="7">
        <v>419.87266901032302</v>
      </c>
      <c r="Y23" s="7">
        <f t="shared" si="6"/>
        <v>0</v>
      </c>
      <c r="Z23" s="7">
        <f t="shared" si="7"/>
        <v>6.6679546425263844E-2</v>
      </c>
      <c r="AA23" s="7">
        <f t="shared" si="8"/>
        <v>0.45256967994967978</v>
      </c>
      <c r="AB23" s="7">
        <f t="shared" si="9"/>
        <v>0</v>
      </c>
      <c r="AC23" s="7">
        <f t="shared" si="10"/>
        <v>6147879518.6369677</v>
      </c>
      <c r="AD23" s="7">
        <f t="shared" si="11"/>
        <v>41727096467.83886</v>
      </c>
      <c r="AE23" s="7">
        <f t="shared" si="23"/>
        <v>0</v>
      </c>
      <c r="AF23" s="7">
        <f t="shared" si="12"/>
        <v>73774554.223643616</v>
      </c>
      <c r="AG23" s="7">
        <f t="shared" si="13"/>
        <v>500725157.6140663</v>
      </c>
    </row>
    <row r="24" spans="1:33" x14ac:dyDescent="0.2">
      <c r="A24">
        <v>1.85</v>
      </c>
      <c r="B24" s="7">
        <v>63562.06</v>
      </c>
      <c r="C24" s="7">
        <f t="shared" si="14"/>
        <v>63562060000</v>
      </c>
      <c r="D24" s="7">
        <f t="shared" si="15"/>
        <v>0</v>
      </c>
      <c r="E24" s="7">
        <f t="shared" si="0"/>
        <v>0.69826570000000032</v>
      </c>
      <c r="F24" s="7">
        <f t="shared" si="1"/>
        <v>2.7344456000000004</v>
      </c>
      <c r="G24" s="7">
        <f t="shared" si="2"/>
        <v>0</v>
      </c>
      <c r="H24" s="7">
        <f t="shared" si="3"/>
        <v>3579061757.5917416</v>
      </c>
      <c r="I24" s="7">
        <f t="shared" si="4"/>
        <v>14015796100.503002</v>
      </c>
      <c r="J24" s="7">
        <v>0.1</v>
      </c>
      <c r="K24" s="7">
        <v>20</v>
      </c>
      <c r="L24" s="7">
        <f t="shared" si="16"/>
        <v>293.14999999999998</v>
      </c>
      <c r="M24" s="7">
        <v>3.4450000000000001E-2</v>
      </c>
      <c r="N24" s="7">
        <f t="shared" si="5"/>
        <v>599.42000000000007</v>
      </c>
      <c r="O24" s="7">
        <f t="shared" si="17"/>
        <v>4.166666666666667</v>
      </c>
      <c r="P24" s="7">
        <f t="shared" si="18"/>
        <v>3.0833333333333335</v>
      </c>
      <c r="Q24" s="7">
        <f t="shared" si="19"/>
        <v>5.541666666666667</v>
      </c>
      <c r="R24" s="7">
        <f t="shared" si="20"/>
        <v>1.0004836840325193</v>
      </c>
      <c r="S24" s="7">
        <f t="shared" si="24"/>
        <v>0.74035792618406426</v>
      </c>
      <c r="T24" s="7">
        <f t="shared" si="21"/>
        <v>1.3306432997632505</v>
      </c>
      <c r="U24" s="7">
        <f t="shared" si="22"/>
        <v>14.124500000000001</v>
      </c>
      <c r="V24" s="7">
        <v>410</v>
      </c>
      <c r="W24" s="7">
        <v>412.63349521809101</v>
      </c>
      <c r="X24" s="7">
        <v>420.43206639515898</v>
      </c>
      <c r="Y24" s="7">
        <f t="shared" si="6"/>
        <v>0</v>
      </c>
      <c r="Z24" s="7">
        <f t="shared" si="7"/>
        <v>9.0767791969997472E-2</v>
      </c>
      <c r="AA24" s="7">
        <f t="shared" si="8"/>
        <v>0.47821282621085637</v>
      </c>
      <c r="AB24" s="7">
        <f t="shared" si="9"/>
        <v>0</v>
      </c>
      <c r="AC24" s="7">
        <f t="shared" si="10"/>
        <v>5769387839.2644978</v>
      </c>
      <c r="AD24" s="7">
        <f t="shared" si="11"/>
        <v>30396192352.384026</v>
      </c>
      <c r="AE24" s="7">
        <f t="shared" si="23"/>
        <v>0</v>
      </c>
      <c r="AF24" s="7">
        <f t="shared" si="12"/>
        <v>69232654.071173981</v>
      </c>
      <c r="AG24" s="7">
        <f t="shared" si="13"/>
        <v>364754308.22860825</v>
      </c>
    </row>
    <row r="25" spans="1:33" x14ac:dyDescent="0.2">
      <c r="A25">
        <v>1.95</v>
      </c>
      <c r="B25" s="7">
        <v>33828.910000000003</v>
      </c>
      <c r="C25" s="7">
        <f t="shared" si="14"/>
        <v>33828910000.000004</v>
      </c>
      <c r="D25" s="7">
        <f t="shared" si="15"/>
        <v>0</v>
      </c>
      <c r="E25" s="7">
        <f t="shared" si="0"/>
        <v>0.92377589999999987</v>
      </c>
      <c r="F25" s="7">
        <f t="shared" si="1"/>
        <v>3.0900012000000001</v>
      </c>
      <c r="G25" s="7">
        <f t="shared" si="2"/>
        <v>0</v>
      </c>
      <c r="H25" s="7">
        <f t="shared" si="3"/>
        <v>2520026754.8415322</v>
      </c>
      <c r="I25" s="7">
        <f t="shared" si="4"/>
        <v>8429409877.9719639</v>
      </c>
      <c r="J25" s="7">
        <v>0.1</v>
      </c>
      <c r="K25" s="7">
        <v>20</v>
      </c>
      <c r="L25" s="7">
        <f t="shared" si="16"/>
        <v>293.14999999999998</v>
      </c>
      <c r="M25" s="7">
        <v>3.4450000000000001E-2</v>
      </c>
      <c r="N25" s="7">
        <f t="shared" si="5"/>
        <v>599.42000000000007</v>
      </c>
      <c r="O25" s="7">
        <f t="shared" si="17"/>
        <v>4.166666666666667</v>
      </c>
      <c r="P25" s="7">
        <f t="shared" si="18"/>
        <v>3.0833333333333335</v>
      </c>
      <c r="Q25" s="7">
        <f t="shared" si="19"/>
        <v>5.541666666666667</v>
      </c>
      <c r="R25" s="7">
        <f t="shared" si="20"/>
        <v>1.0004836840325193</v>
      </c>
      <c r="S25" s="7">
        <f t="shared" si="24"/>
        <v>0.74035792618406426</v>
      </c>
      <c r="T25" s="7">
        <f t="shared" si="21"/>
        <v>1.3306432997632505</v>
      </c>
      <c r="U25" s="7">
        <f t="shared" si="22"/>
        <v>14.124500000000001</v>
      </c>
      <c r="V25" s="7">
        <v>410</v>
      </c>
      <c r="W25" s="7">
        <v>413.21836666682498</v>
      </c>
      <c r="X25" s="7">
        <v>420.87455750581103</v>
      </c>
      <c r="Y25" s="7">
        <f t="shared" si="6"/>
        <v>0</v>
      </c>
      <c r="Z25" s="7">
        <f t="shared" si="7"/>
        <v>0.11092635904207207</v>
      </c>
      <c r="AA25" s="7">
        <f t="shared" si="8"/>
        <v>0.49849691150926756</v>
      </c>
      <c r="AB25" s="7">
        <f t="shared" si="9"/>
        <v>0</v>
      </c>
      <c r="AC25" s="7">
        <f t="shared" si="10"/>
        <v>3752517816.6619425</v>
      </c>
      <c r="AD25" s="7">
        <f t="shared" si="11"/>
        <v>16863607154.724977</v>
      </c>
      <c r="AE25" s="7">
        <f t="shared" si="23"/>
        <v>0</v>
      </c>
      <c r="AF25" s="7">
        <f t="shared" si="12"/>
        <v>45030213.799943313</v>
      </c>
      <c r="AG25" s="7">
        <f t="shared" si="13"/>
        <v>202363285.85669973</v>
      </c>
    </row>
    <row r="26" spans="1:33" x14ac:dyDescent="0.2">
      <c r="A26">
        <v>2.0499999999999998</v>
      </c>
      <c r="B26" s="7">
        <v>11456.28</v>
      </c>
      <c r="C26" s="7">
        <f t="shared" si="14"/>
        <v>11456280000</v>
      </c>
      <c r="D26" s="7">
        <f t="shared" si="15"/>
        <v>0</v>
      </c>
      <c r="E26" s="7">
        <f t="shared" si="0"/>
        <v>1.1492860999999994</v>
      </c>
      <c r="F26" s="7">
        <f t="shared" si="1"/>
        <v>3.4455567999999999</v>
      </c>
      <c r="G26" s="7">
        <f t="shared" si="2"/>
        <v>0</v>
      </c>
      <c r="H26" s="7">
        <f t="shared" si="3"/>
        <v>1061750056.6881325</v>
      </c>
      <c r="I26" s="7">
        <f t="shared" si="4"/>
        <v>3183123965.1486101</v>
      </c>
      <c r="J26" s="7">
        <v>0.1</v>
      </c>
      <c r="K26" s="7">
        <v>20</v>
      </c>
      <c r="L26" s="7">
        <f t="shared" si="16"/>
        <v>293.14999999999998</v>
      </c>
      <c r="M26" s="7">
        <v>3.4450000000000001E-2</v>
      </c>
      <c r="N26" s="7">
        <f t="shared" si="5"/>
        <v>599.42000000000007</v>
      </c>
      <c r="O26" s="7">
        <f t="shared" si="17"/>
        <v>4.166666666666667</v>
      </c>
      <c r="P26" s="7">
        <f t="shared" si="18"/>
        <v>3.0833333333333335</v>
      </c>
      <c r="Q26" s="7">
        <f t="shared" si="19"/>
        <v>5.541666666666667</v>
      </c>
      <c r="R26" s="7">
        <f t="shared" si="20"/>
        <v>1.0004836840325193</v>
      </c>
      <c r="S26" s="7">
        <f t="shared" si="24"/>
        <v>0.74035792618406426</v>
      </c>
      <c r="T26" s="7">
        <f t="shared" si="21"/>
        <v>1.3306432997632505</v>
      </c>
      <c r="U26" s="7">
        <f t="shared" si="22"/>
        <v>14.124500000000001</v>
      </c>
      <c r="V26" s="7">
        <v>410</v>
      </c>
      <c r="W26" s="7">
        <v>413.70909621741498</v>
      </c>
      <c r="X26" s="7">
        <v>421.22231418020601</v>
      </c>
      <c r="Y26" s="7">
        <f t="shared" si="6"/>
        <v>0</v>
      </c>
      <c r="Z26" s="7">
        <f t="shared" si="7"/>
        <v>0.12784016904464807</v>
      </c>
      <c r="AA26" s="7">
        <f t="shared" si="8"/>
        <v>0.51443830756607256</v>
      </c>
      <c r="AB26" s="7">
        <f t="shared" si="9"/>
        <v>0</v>
      </c>
      <c r="AC26" s="7">
        <f t="shared" si="10"/>
        <v>1464572771.8228207</v>
      </c>
      <c r="AD26" s="7">
        <f t="shared" si="11"/>
        <v>5893549294.2030458</v>
      </c>
      <c r="AE26" s="7">
        <f t="shared" si="23"/>
        <v>0</v>
      </c>
      <c r="AF26" s="7">
        <f t="shared" si="12"/>
        <v>17574873.261873849</v>
      </c>
      <c r="AG26" s="7">
        <f t="shared" si="13"/>
        <v>70722591.530436561</v>
      </c>
    </row>
    <row r="27" spans="1:33" x14ac:dyDescent="0.2">
      <c r="A27">
        <v>2.15</v>
      </c>
      <c r="B27" s="7">
        <v>13272.84</v>
      </c>
      <c r="C27" s="7">
        <f t="shared" si="14"/>
        <v>13272840000</v>
      </c>
      <c r="D27" s="7">
        <f t="shared" si="15"/>
        <v>0</v>
      </c>
      <c r="E27" s="7">
        <f t="shared" si="0"/>
        <v>1.3747962999999999</v>
      </c>
      <c r="F27" s="7">
        <f t="shared" si="1"/>
        <v>3.8011124000000005</v>
      </c>
      <c r="G27" s="7">
        <f t="shared" si="2"/>
        <v>0</v>
      </c>
      <c r="H27" s="7">
        <f t="shared" si="3"/>
        <v>1471474474.6457548</v>
      </c>
      <c r="I27" s="7">
        <f t="shared" si="4"/>
        <v>4068413532.8698983</v>
      </c>
      <c r="J27" s="7">
        <v>0.1</v>
      </c>
      <c r="K27" s="7">
        <v>20</v>
      </c>
      <c r="L27" s="7">
        <f t="shared" si="16"/>
        <v>293.14999999999998</v>
      </c>
      <c r="M27" s="7">
        <v>3.4450000000000001E-2</v>
      </c>
      <c r="N27" s="7">
        <f t="shared" si="5"/>
        <v>599.42000000000007</v>
      </c>
      <c r="O27" s="7">
        <f t="shared" si="17"/>
        <v>4.166666666666667</v>
      </c>
      <c r="P27" s="7">
        <f t="shared" si="18"/>
        <v>3.0833333333333335</v>
      </c>
      <c r="Q27" s="7">
        <f t="shared" si="19"/>
        <v>5.541666666666667</v>
      </c>
      <c r="R27" s="7">
        <f t="shared" si="20"/>
        <v>1.0004836840325193</v>
      </c>
      <c r="S27" s="7">
        <f t="shared" si="24"/>
        <v>0.74035792618406426</v>
      </c>
      <c r="T27" s="7">
        <f t="shared" si="21"/>
        <v>1.3306432997632505</v>
      </c>
      <c r="U27" s="7">
        <f t="shared" si="22"/>
        <v>14.124500000000001</v>
      </c>
      <c r="V27" s="7">
        <v>410</v>
      </c>
      <c r="W27" s="7">
        <v>414.12172130696598</v>
      </c>
      <c r="X27" s="7">
        <v>421.49302531498699</v>
      </c>
      <c r="Y27" s="7">
        <f t="shared" si="6"/>
        <v>0</v>
      </c>
      <c r="Z27" s="7">
        <f>R27*M27*(W27-410)/1000000*1000*1000</f>
        <v>0.14206197891644118</v>
      </c>
      <c r="AA27" s="7">
        <f t="shared" si="8"/>
        <v>0.52684788510772207</v>
      </c>
      <c r="AB27" s="7">
        <f t="shared" si="9"/>
        <v>0</v>
      </c>
      <c r="AC27" s="7">
        <f t="shared" si="10"/>
        <v>1885565916.2412972</v>
      </c>
      <c r="AD27" s="7">
        <f t="shared" si="11"/>
        <v>6992767683.3731775</v>
      </c>
      <c r="AE27" s="7">
        <f t="shared" si="23"/>
        <v>0</v>
      </c>
      <c r="AF27" s="7">
        <f t="shared" si="12"/>
        <v>22626790.99489557</v>
      </c>
      <c r="AG27" s="7">
        <f t="shared" si="13"/>
        <v>83913212.200478137</v>
      </c>
    </row>
    <row r="28" spans="1:33" x14ac:dyDescent="0.2">
      <c r="A28">
        <v>2.25</v>
      </c>
      <c r="B28" s="7">
        <v>67189.240000000005</v>
      </c>
      <c r="C28" s="7">
        <f t="shared" si="14"/>
        <v>67189240000.000008</v>
      </c>
      <c r="D28" s="7">
        <f t="shared" si="15"/>
        <v>0</v>
      </c>
      <c r="E28" s="7">
        <f t="shared" si="0"/>
        <v>1.6003065000000003</v>
      </c>
      <c r="F28" s="7">
        <f t="shared" si="1"/>
        <v>4.1566680000000016</v>
      </c>
      <c r="G28" s="7">
        <f t="shared" si="2"/>
        <v>0</v>
      </c>
      <c r="H28" s="7">
        <f t="shared" si="3"/>
        <v>8670685161.7661209</v>
      </c>
      <c r="I28" s="7">
        <f t="shared" si="4"/>
        <v>22521410461.051094</v>
      </c>
      <c r="J28" s="7">
        <v>0.1</v>
      </c>
      <c r="K28" s="7">
        <v>20</v>
      </c>
      <c r="L28" s="7">
        <f t="shared" si="16"/>
        <v>293.14999999999998</v>
      </c>
      <c r="M28" s="7">
        <v>3.4450000000000001E-2</v>
      </c>
      <c r="N28" s="7">
        <f t="shared" si="5"/>
        <v>599.42000000000007</v>
      </c>
      <c r="O28" s="7">
        <f t="shared" si="17"/>
        <v>4.166666666666667</v>
      </c>
      <c r="P28" s="7">
        <f t="shared" si="18"/>
        <v>3.0833333333333335</v>
      </c>
      <c r="Q28" s="7">
        <f t="shared" si="19"/>
        <v>5.541666666666667</v>
      </c>
      <c r="R28" s="7">
        <f t="shared" si="20"/>
        <v>1.0004836840325193</v>
      </c>
      <c r="S28" s="7">
        <f t="shared" si="24"/>
        <v>0.74035792618406426</v>
      </c>
      <c r="T28" s="7">
        <f t="shared" si="21"/>
        <v>1.3306432997632505</v>
      </c>
      <c r="U28" s="7">
        <f t="shared" si="22"/>
        <v>14.124500000000001</v>
      </c>
      <c r="V28" s="7">
        <v>410</v>
      </c>
      <c r="W28" s="7">
        <v>414.46925108242198</v>
      </c>
      <c r="X28" s="7">
        <v>421.700869404701</v>
      </c>
      <c r="Y28" s="7">
        <f t="shared" si="6"/>
        <v>0</v>
      </c>
      <c r="Z28" s="7">
        <f t="shared" si="7"/>
        <v>0.1540401705399809</v>
      </c>
      <c r="AA28" s="7">
        <f t="shared" si="8"/>
        <v>0.53637559570583315</v>
      </c>
      <c r="AB28" s="7">
        <f t="shared" si="9"/>
        <v>0</v>
      </c>
      <c r="AC28" s="7">
        <f t="shared" si="10"/>
        <v>10349841988.051708</v>
      </c>
      <c r="AD28" s="7">
        <f t="shared" si="11"/>
        <v>36038668630.022194</v>
      </c>
      <c r="AE28" s="7">
        <f t="shared" si="23"/>
        <v>0</v>
      </c>
      <c r="AF28" s="7">
        <f t="shared" si="12"/>
        <v>124198103.85662051</v>
      </c>
      <c r="AG28" s="7">
        <f t="shared" si="13"/>
        <v>432464023.56026638</v>
      </c>
    </row>
    <row r="29" spans="1:33" x14ac:dyDescent="0.2">
      <c r="A29">
        <v>2.35</v>
      </c>
      <c r="B29" s="7">
        <v>11026.89</v>
      </c>
      <c r="C29" s="7">
        <f t="shared" si="14"/>
        <v>11026890000</v>
      </c>
      <c r="D29" s="7">
        <f>IF((A29*1.318182-2.985455)&lt;0,0,A29*1.318182-2.985455)</f>
        <v>0.11227270000000011</v>
      </c>
      <c r="E29" s="7">
        <f t="shared" si="0"/>
        <v>1.8258166999999998</v>
      </c>
      <c r="F29" s="7">
        <f t="shared" si="1"/>
        <v>4.5122236000000004</v>
      </c>
      <c r="G29" s="7">
        <f>D29*1000*$I$3*$C29/1000000*12</f>
        <v>99833829.008498013</v>
      </c>
      <c r="H29" s="7">
        <f t="shared" si="3"/>
        <v>1623531564.0281203</v>
      </c>
      <c r="I29" s="7">
        <f t="shared" si="4"/>
        <v>4012307171.1155863</v>
      </c>
      <c r="J29" s="7">
        <v>0.1</v>
      </c>
      <c r="K29" s="7">
        <v>20</v>
      </c>
      <c r="L29" s="7">
        <f t="shared" si="16"/>
        <v>293.14999999999998</v>
      </c>
      <c r="M29" s="7">
        <v>3.4450000000000001E-2</v>
      </c>
      <c r="N29" s="7">
        <f t="shared" si="5"/>
        <v>599.42000000000007</v>
      </c>
      <c r="O29" s="7">
        <f t="shared" si="17"/>
        <v>4.166666666666667</v>
      </c>
      <c r="P29" s="7">
        <f t="shared" si="18"/>
        <v>3.0833333333333335</v>
      </c>
      <c r="Q29" s="7">
        <f t="shared" si="19"/>
        <v>5.541666666666667</v>
      </c>
      <c r="R29" s="7">
        <f t="shared" si="20"/>
        <v>1.0004836840325193</v>
      </c>
      <c r="S29" s="7">
        <f t="shared" si="24"/>
        <v>0.74035792618406426</v>
      </c>
      <c r="T29" s="7">
        <f t="shared" si="21"/>
        <v>1.3306432997632505</v>
      </c>
      <c r="U29" s="7">
        <f t="shared" si="22"/>
        <v>14.124500000000001</v>
      </c>
      <c r="V29" s="7">
        <v>410.28762947689899</v>
      </c>
      <c r="W29" s="7">
        <v>414.76229180353499</v>
      </c>
      <c r="X29" s="7">
        <v>421.85726375919802</v>
      </c>
      <c r="Y29" s="7">
        <f>S29*M29*(V29-410)</f>
        <v>7.3360848862574074E-3</v>
      </c>
      <c r="Z29" s="7">
        <f t="shared" si="7"/>
        <v>0.16414030629492843</v>
      </c>
      <c r="AA29" s="7">
        <f t="shared" si="8"/>
        <v>0.54354481639849961</v>
      </c>
      <c r="AB29" s="7">
        <f>Y29*$C29</f>
        <v>80894201.071422949</v>
      </c>
      <c r="AC29" s="7">
        <f t="shared" si="10"/>
        <v>1809957102.0804834</v>
      </c>
      <c r="AD29" s="7">
        <f t="shared" si="11"/>
        <v>5993608900.4964514</v>
      </c>
      <c r="AE29" s="7">
        <f t="shared" si="23"/>
        <v>970730.41285707545</v>
      </c>
      <c r="AF29" s="7">
        <f t="shared" si="12"/>
        <v>21719485.2249658</v>
      </c>
      <c r="AG29" s="7">
        <f t="shared" si="13"/>
        <v>71923306.805957407</v>
      </c>
    </row>
    <row r="30" spans="1:33" x14ac:dyDescent="0.2">
      <c r="A30">
        <v>2.4500000000000002</v>
      </c>
      <c r="B30" s="7">
        <v>15995.12</v>
      </c>
      <c r="C30" s="7">
        <f t="shared" si="14"/>
        <v>15995120000</v>
      </c>
      <c r="D30" s="7">
        <f>IF((A30*1.318182-2.985455)&lt;0,0,A30*1.318182-2.985455)</f>
        <v>0.24409090000000022</v>
      </c>
      <c r="E30" s="7">
        <f t="shared" si="0"/>
        <v>2.0513269000000003</v>
      </c>
      <c r="F30" s="7">
        <f t="shared" si="1"/>
        <v>4.8677792000000011</v>
      </c>
      <c r="G30" s="7">
        <f t="shared" si="2"/>
        <v>314839787.38394141</v>
      </c>
      <c r="H30" s="7">
        <f t="shared" si="3"/>
        <v>2645896774.7300668</v>
      </c>
      <c r="I30" s="7">
        <f t="shared" si="4"/>
        <v>6278687850.9603233</v>
      </c>
      <c r="J30" s="7">
        <v>0.1</v>
      </c>
      <c r="K30" s="7">
        <v>20</v>
      </c>
      <c r="L30" s="7">
        <f t="shared" si="16"/>
        <v>293.14999999999998</v>
      </c>
      <c r="M30" s="7">
        <v>3.4450000000000001E-2</v>
      </c>
      <c r="N30" s="7">
        <f t="shared" si="5"/>
        <v>599.42000000000007</v>
      </c>
      <c r="O30" s="7">
        <f t="shared" si="17"/>
        <v>4.166666666666667</v>
      </c>
      <c r="P30" s="7">
        <f t="shared" si="18"/>
        <v>3.0833333333333335</v>
      </c>
      <c r="Q30" s="7">
        <f t="shared" si="19"/>
        <v>5.541666666666667</v>
      </c>
      <c r="R30" s="7">
        <f t="shared" si="20"/>
        <v>1.0004836840325193</v>
      </c>
      <c r="S30" s="7">
        <f t="shared" si="24"/>
        <v>0.74035792618406426</v>
      </c>
      <c r="T30" s="7">
        <f t="shared" si="21"/>
        <v>1.3306432997632505</v>
      </c>
      <c r="U30" s="7">
        <f t="shared" si="22"/>
        <v>14.124500000000001</v>
      </c>
      <c r="V30" s="7">
        <v>410.58539099720298</v>
      </c>
      <c r="W30" s="7">
        <v>415.00953369875702</v>
      </c>
      <c r="X30" s="7">
        <v>421.97144366477698</v>
      </c>
      <c r="Y30" s="7">
        <f t="shared" si="6"/>
        <v>1.4930590888777831E-2</v>
      </c>
      <c r="Z30" s="7">
        <f t="shared" si="7"/>
        <v>0.17266190935599224</v>
      </c>
      <c r="AA30" s="7">
        <f t="shared" si="8"/>
        <v>0.54877889882043895</v>
      </c>
      <c r="AB30" s="7">
        <f t="shared" si="9"/>
        <v>238816592.93690807</v>
      </c>
      <c r="AC30" s="7">
        <f t="shared" si="10"/>
        <v>2761747959.5782185</v>
      </c>
      <c r="AD30" s="7">
        <f t="shared" si="11"/>
        <v>8777784340.1007786</v>
      </c>
      <c r="AE30" s="7">
        <f t="shared" si="23"/>
        <v>2865799.1152428971</v>
      </c>
      <c r="AF30" s="7">
        <f t="shared" si="12"/>
        <v>33140975.514938623</v>
      </c>
      <c r="AG30" s="7">
        <f t="shared" si="13"/>
        <v>105333412.08120935</v>
      </c>
    </row>
    <row r="31" spans="1:33" x14ac:dyDescent="0.2">
      <c r="A31">
        <v>2.5499999999999998</v>
      </c>
      <c r="B31" s="7">
        <v>35596.32</v>
      </c>
      <c r="C31" s="7">
        <f t="shared" si="14"/>
        <v>35596320000</v>
      </c>
      <c r="D31" s="7">
        <f t="shared" si="15"/>
        <v>0.37590909999999989</v>
      </c>
      <c r="E31" s="7">
        <f t="shared" si="0"/>
        <v>2.2768370999999998</v>
      </c>
      <c r="F31" s="7">
        <f t="shared" si="1"/>
        <v>5.2233347999999999</v>
      </c>
      <c r="G31" s="7">
        <f t="shared" si="2"/>
        <v>1079042276.7542472</v>
      </c>
      <c r="H31" s="7">
        <f t="shared" si="3"/>
        <v>6535631854.0374212</v>
      </c>
      <c r="I31" s="7">
        <f t="shared" si="4"/>
        <v>14993515918.719961</v>
      </c>
      <c r="J31" s="7">
        <v>0.1</v>
      </c>
      <c r="K31" s="7">
        <v>20</v>
      </c>
      <c r="L31" s="7">
        <f t="shared" si="16"/>
        <v>293.14999999999998</v>
      </c>
      <c r="M31" s="7">
        <v>3.4450000000000001E-2</v>
      </c>
      <c r="N31" s="7">
        <f t="shared" si="5"/>
        <v>599.42000000000007</v>
      </c>
      <c r="O31" s="7">
        <f t="shared" si="17"/>
        <v>4.166666666666667</v>
      </c>
      <c r="P31" s="7">
        <f t="shared" si="18"/>
        <v>3.0833333333333335</v>
      </c>
      <c r="Q31" s="7">
        <f t="shared" si="19"/>
        <v>5.541666666666667</v>
      </c>
      <c r="R31" s="7">
        <f t="shared" si="20"/>
        <v>1.0004836840325193</v>
      </c>
      <c r="S31" s="7">
        <f t="shared" si="24"/>
        <v>0.74035792618406426</v>
      </c>
      <c r="T31" s="7">
        <f t="shared" si="21"/>
        <v>1.3306432997632505</v>
      </c>
      <c r="U31" s="7">
        <f t="shared" si="22"/>
        <v>14.124500000000001</v>
      </c>
      <c r="V31" s="7">
        <v>410.84596449309203</v>
      </c>
      <c r="W31" s="7">
        <v>415.21813154367698</v>
      </c>
      <c r="X31" s="7">
        <v>422.05091187632001</v>
      </c>
      <c r="Y31" s="7">
        <f t="shared" si="6"/>
        <v>2.1576604035831767E-2</v>
      </c>
      <c r="Z31" s="7">
        <f t="shared" si="7"/>
        <v>0.17985158096162698</v>
      </c>
      <c r="AA31" s="7">
        <f t="shared" si="8"/>
        <v>0.55242177421984695</v>
      </c>
      <c r="AB31" s="7">
        <f t="shared" si="9"/>
        <v>768047701.77275908</v>
      </c>
      <c r="AC31" s="7">
        <f t="shared" si="10"/>
        <v>6402054428.4159822</v>
      </c>
      <c r="AD31" s="7">
        <f t="shared" si="11"/>
        <v>19664182250.097424</v>
      </c>
      <c r="AE31" s="7">
        <f t="shared" si="23"/>
        <v>9216572.4212731086</v>
      </c>
      <c r="AF31" s="7">
        <f t="shared" si="12"/>
        <v>76824653.140991792</v>
      </c>
      <c r="AG31" s="7">
        <f t="shared" si="13"/>
        <v>235970187.00116906</v>
      </c>
    </row>
    <row r="32" spans="1:33" x14ac:dyDescent="0.2">
      <c r="A32">
        <v>2.65</v>
      </c>
      <c r="B32" s="7">
        <v>5653.26</v>
      </c>
      <c r="C32" s="7">
        <f t="shared" si="14"/>
        <v>5653260000</v>
      </c>
      <c r="D32" s="7">
        <f t="shared" si="15"/>
        <v>0.50772729999999999</v>
      </c>
      <c r="E32" s="7">
        <f t="shared" si="0"/>
        <v>2.5023473000000003</v>
      </c>
      <c r="F32" s="7">
        <f t="shared" si="1"/>
        <v>5.5788904000000006</v>
      </c>
      <c r="G32" s="7">
        <f t="shared" si="2"/>
        <v>231462156.11887872</v>
      </c>
      <c r="H32" s="7">
        <f t="shared" si="3"/>
        <v>1140767300.510047</v>
      </c>
      <c r="I32" s="7">
        <f t="shared" si="4"/>
        <v>2543298342.8996506</v>
      </c>
      <c r="J32" s="7">
        <v>0.1</v>
      </c>
      <c r="K32" s="7">
        <v>20</v>
      </c>
      <c r="L32" s="7">
        <f t="shared" si="16"/>
        <v>293.14999999999998</v>
      </c>
      <c r="M32" s="7">
        <v>3.4450000000000001E-2</v>
      </c>
      <c r="N32" s="7">
        <f t="shared" si="5"/>
        <v>599.42000000000007</v>
      </c>
      <c r="O32" s="7">
        <f t="shared" si="17"/>
        <v>4.166666666666667</v>
      </c>
      <c r="P32" s="7">
        <f t="shared" si="18"/>
        <v>3.0833333333333335</v>
      </c>
      <c r="Q32" s="7">
        <f t="shared" si="19"/>
        <v>5.541666666666667</v>
      </c>
      <c r="R32" s="7">
        <f t="shared" si="20"/>
        <v>1.0004836840325193</v>
      </c>
      <c r="S32" s="7">
        <f t="shared" si="24"/>
        <v>0.74035792618406426</v>
      </c>
      <c r="T32" s="7">
        <f t="shared" si="21"/>
        <v>1.3306432997632505</v>
      </c>
      <c r="U32" s="7">
        <f t="shared" si="22"/>
        <v>14.124500000000001</v>
      </c>
      <c r="V32" s="7">
        <v>411.07461097983401</v>
      </c>
      <c r="W32" s="7">
        <v>415.39400349989</v>
      </c>
      <c r="X32" s="7">
        <v>422.10178898438301</v>
      </c>
      <c r="Y32" s="7">
        <f t="shared" si="6"/>
        <v>2.740830826089205E-2</v>
      </c>
      <c r="Z32" s="7">
        <f t="shared" si="7"/>
        <v>0.18591330039260909</v>
      </c>
      <c r="AA32" s="7">
        <f t="shared" si="8"/>
        <v>0.55475401451765871</v>
      </c>
      <c r="AB32" s="7">
        <f t="shared" si="9"/>
        <v>154946292.75897059</v>
      </c>
      <c r="AC32" s="7">
        <f t="shared" si="10"/>
        <v>1051016224.5775212</v>
      </c>
      <c r="AD32" s="7">
        <f t="shared" si="11"/>
        <v>3136168680.1120992</v>
      </c>
      <c r="AE32" s="7">
        <f t="shared" si="23"/>
        <v>1859355.513107647</v>
      </c>
      <c r="AF32" s="7">
        <f t="shared" si="12"/>
        <v>12612194.694930254</v>
      </c>
      <c r="AG32" s="7">
        <f t="shared" si="13"/>
        <v>37634024.161345191</v>
      </c>
    </row>
    <row r="33" spans="1:33" x14ac:dyDescent="0.2">
      <c r="A33">
        <v>2.75</v>
      </c>
      <c r="B33" s="7">
        <v>5500.26</v>
      </c>
      <c r="C33" s="7">
        <f t="shared" si="14"/>
        <v>5500260000</v>
      </c>
      <c r="D33" s="7">
        <f t="shared" si="15"/>
        <v>0.6395455000000001</v>
      </c>
      <c r="E33" s="7">
        <f t="shared" si="0"/>
        <v>2.7278574999999998</v>
      </c>
      <c r="F33" s="7">
        <f t="shared" si="1"/>
        <v>5.9344460000000012</v>
      </c>
      <c r="G33" s="7">
        <f t="shared" si="2"/>
        <v>283664629.12677127</v>
      </c>
      <c r="H33" s="7">
        <f t="shared" si="3"/>
        <v>1209916551.7514877</v>
      </c>
      <c r="I33" s="7">
        <f t="shared" si="4"/>
        <v>2632169913.8886147</v>
      </c>
      <c r="J33" s="7">
        <v>0.1</v>
      </c>
      <c r="K33" s="7">
        <v>20</v>
      </c>
      <c r="L33" s="7">
        <f t="shared" si="16"/>
        <v>293.14999999999998</v>
      </c>
      <c r="M33" s="7">
        <v>3.4450000000000001E-2</v>
      </c>
      <c r="N33" s="7">
        <f t="shared" si="5"/>
        <v>599.42000000000007</v>
      </c>
      <c r="O33" s="7">
        <f t="shared" si="17"/>
        <v>4.166666666666667</v>
      </c>
      <c r="P33" s="7">
        <f t="shared" si="18"/>
        <v>3.0833333333333335</v>
      </c>
      <c r="Q33" s="7">
        <f t="shared" si="19"/>
        <v>5.541666666666667</v>
      </c>
      <c r="R33" s="7">
        <f t="shared" si="20"/>
        <v>1.0004836840325193</v>
      </c>
      <c r="S33" s="7">
        <f t="shared" si="24"/>
        <v>0.74035792618406426</v>
      </c>
      <c r="T33" s="7">
        <f t="shared" si="21"/>
        <v>1.3306432997632505</v>
      </c>
      <c r="U33" s="7">
        <f t="shared" si="22"/>
        <v>14.124500000000001</v>
      </c>
      <c r="V33" s="7">
        <v>411.27573974929601</v>
      </c>
      <c r="W33" s="7">
        <v>415.54206688131802</v>
      </c>
      <c r="X33" s="7">
        <v>422.12908776555702</v>
      </c>
      <c r="Y33" s="7">
        <f t="shared" si="6"/>
        <v>3.2538164010551318E-2</v>
      </c>
      <c r="Z33" s="7">
        <f t="shared" si="7"/>
        <v>0.19101655105033183</v>
      </c>
      <c r="AA33" s="7">
        <f t="shared" si="8"/>
        <v>0.55600540870964676</v>
      </c>
      <c r="AB33" s="7">
        <f t="shared" si="9"/>
        <v>178968361.98067498</v>
      </c>
      <c r="AC33" s="7">
        <f t="shared" si="10"/>
        <v>1050640695.0800982</v>
      </c>
      <c r="AD33" s="7">
        <f t="shared" si="11"/>
        <v>3058174309.3093219</v>
      </c>
      <c r="AE33" s="7">
        <f t="shared" si="23"/>
        <v>2147620.3437680998</v>
      </c>
      <c r="AF33" s="7">
        <f t="shared" si="12"/>
        <v>12607688.340961177</v>
      </c>
      <c r="AG33" s="7">
        <f t="shared" si="13"/>
        <v>36698091.711711861</v>
      </c>
    </row>
    <row r="34" spans="1:33" x14ac:dyDescent="0.2">
      <c r="A34">
        <v>2.85</v>
      </c>
      <c r="B34" s="7">
        <v>7279.11</v>
      </c>
      <c r="C34" s="7">
        <f t="shared" si="14"/>
        <v>7279110000</v>
      </c>
      <c r="D34" s="7">
        <f t="shared" si="15"/>
        <v>0.77136370000000021</v>
      </c>
      <c r="E34" s="7">
        <f t="shared" si="0"/>
        <v>2.9533677000000003</v>
      </c>
      <c r="F34" s="7">
        <f t="shared" si="1"/>
        <v>6.2900016000000019</v>
      </c>
      <c r="G34" s="7">
        <f t="shared" si="2"/>
        <v>452780796.1668365</v>
      </c>
      <c r="H34" s="7">
        <f t="shared" si="3"/>
        <v>1733589717.2493582</v>
      </c>
      <c r="I34" s="7">
        <f t="shared" si="4"/>
        <v>3692151876.3958893</v>
      </c>
      <c r="J34" s="7">
        <v>0.1</v>
      </c>
      <c r="K34" s="7">
        <v>20</v>
      </c>
      <c r="L34" s="7">
        <f t="shared" si="16"/>
        <v>293.14999999999998</v>
      </c>
      <c r="M34" s="7">
        <v>3.4450000000000001E-2</v>
      </c>
      <c r="N34" s="7">
        <f t="shared" si="5"/>
        <v>599.42000000000007</v>
      </c>
      <c r="O34" s="7">
        <f t="shared" si="17"/>
        <v>4.166666666666667</v>
      </c>
      <c r="P34" s="7">
        <f t="shared" si="18"/>
        <v>3.0833333333333335</v>
      </c>
      <c r="Q34" s="7">
        <f t="shared" si="19"/>
        <v>5.541666666666667</v>
      </c>
      <c r="R34" s="7">
        <f t="shared" si="20"/>
        <v>1.0004836840325193</v>
      </c>
      <c r="S34" s="7">
        <f t="shared" si="24"/>
        <v>0.74035792618406426</v>
      </c>
      <c r="T34" s="7">
        <f t="shared" si="21"/>
        <v>1.3306432997632505</v>
      </c>
      <c r="U34" s="7">
        <f t="shared" si="22"/>
        <v>14.124500000000001</v>
      </c>
      <c r="V34" s="7">
        <v>411.45306288741102</v>
      </c>
      <c r="W34" s="7">
        <v>415.66642505063697</v>
      </c>
      <c r="X34" s="7">
        <v>422.13692900453702</v>
      </c>
      <c r="Y34" s="7">
        <f t="shared" si="6"/>
        <v>3.706084926358659E-2</v>
      </c>
      <c r="Z34" s="7">
        <f t="shared" si="7"/>
        <v>0.19530276215296474</v>
      </c>
      <c r="AA34" s="7">
        <f t="shared" si="8"/>
        <v>0.55636485629285648</v>
      </c>
      <c r="AB34" s="7">
        <f t="shared" si="9"/>
        <v>269769998.48306578</v>
      </c>
      <c r="AC34" s="7">
        <f t="shared" si="10"/>
        <v>1421630289.0152671</v>
      </c>
      <c r="AD34" s="7">
        <f t="shared" si="11"/>
        <v>4049840989.0898943</v>
      </c>
      <c r="AE34" s="7">
        <f t="shared" si="23"/>
        <v>3237239.981796789</v>
      </c>
      <c r="AF34" s="7">
        <f t="shared" si="12"/>
        <v>17059563.468183205</v>
      </c>
      <c r="AG34" s="7">
        <f t="shared" si="13"/>
        <v>48598091.869078733</v>
      </c>
    </row>
    <row r="35" spans="1:33" x14ac:dyDescent="0.2">
      <c r="A35">
        <v>2.95</v>
      </c>
      <c r="B35" s="7">
        <v>5672.43</v>
      </c>
      <c r="C35" s="7">
        <f t="shared" si="14"/>
        <v>5672430000</v>
      </c>
      <c r="D35" s="7">
        <f t="shared" si="15"/>
        <v>0.90318190000000032</v>
      </c>
      <c r="E35" s="7">
        <f t="shared" si="0"/>
        <v>3.1788779000000007</v>
      </c>
      <c r="F35" s="7">
        <f t="shared" si="1"/>
        <v>6.6455572000000025</v>
      </c>
      <c r="G35" s="7">
        <f t="shared" si="2"/>
        <v>413137759.50857091</v>
      </c>
      <c r="H35" s="7">
        <f t="shared" si="3"/>
        <v>1454097445.2181904</v>
      </c>
      <c r="I35" s="7">
        <f t="shared" si="4"/>
        <v>3039842375.3775992</v>
      </c>
      <c r="J35" s="7">
        <v>0.1</v>
      </c>
      <c r="K35" s="7">
        <v>20</v>
      </c>
      <c r="L35" s="7">
        <f t="shared" si="16"/>
        <v>293.14999999999998</v>
      </c>
      <c r="M35" s="7">
        <v>3.4450000000000001E-2</v>
      </c>
      <c r="N35" s="7">
        <f t="shared" si="5"/>
        <v>599.42000000000007</v>
      </c>
      <c r="O35" s="7">
        <f t="shared" si="17"/>
        <v>4.166666666666667</v>
      </c>
      <c r="P35" s="7">
        <f t="shared" si="18"/>
        <v>3.0833333333333335</v>
      </c>
      <c r="Q35" s="7">
        <f t="shared" si="19"/>
        <v>5.541666666666667</v>
      </c>
      <c r="R35" s="7">
        <f t="shared" si="20"/>
        <v>1.0004836840325193</v>
      </c>
      <c r="S35" s="7">
        <f t="shared" si="24"/>
        <v>0.74035792618406426</v>
      </c>
      <c r="T35" s="7">
        <f t="shared" si="21"/>
        <v>1.3306432997632505</v>
      </c>
      <c r="U35" s="7">
        <f t="shared" si="22"/>
        <v>14.124500000000001</v>
      </c>
      <c r="V35" s="7">
        <v>411.60971901998602</v>
      </c>
      <c r="W35" s="7">
        <v>415.770516295265</v>
      </c>
      <c r="X35" s="7">
        <v>422.12871207224202</v>
      </c>
      <c r="Y35" s="7">
        <f t="shared" si="6"/>
        <v>4.1056415708699459E-2</v>
      </c>
      <c r="Z35" s="7">
        <f t="shared" si="7"/>
        <v>0.19889043999395331</v>
      </c>
      <c r="AA35" s="7">
        <f t="shared" si="8"/>
        <v>0.5559881866794999</v>
      </c>
      <c r="AB35" s="7">
        <f t="shared" si="9"/>
        <v>232889644.15849808</v>
      </c>
      <c r="AC35" s="7">
        <f t="shared" si="10"/>
        <v>1128192098.5349007</v>
      </c>
      <c r="AD35" s="7">
        <f t="shared" si="11"/>
        <v>3153804069.7663956</v>
      </c>
      <c r="AE35" s="7">
        <f t="shared" si="23"/>
        <v>2794675.7299019769</v>
      </c>
      <c r="AF35" s="7">
        <f t="shared" si="12"/>
        <v>13538305.182418808</v>
      </c>
      <c r="AG35" s="7">
        <f t="shared" si="13"/>
        <v>37845648.837196745</v>
      </c>
    </row>
    <row r="36" spans="1:33" x14ac:dyDescent="0.2">
      <c r="A36">
        <v>3.05</v>
      </c>
      <c r="B36" s="7">
        <v>6584.58</v>
      </c>
      <c r="C36" s="7">
        <f t="shared" si="14"/>
        <v>6584580000</v>
      </c>
      <c r="D36" s="7">
        <f t="shared" si="15"/>
        <v>1.0350000999999995</v>
      </c>
      <c r="E36" s="7">
        <f t="shared" si="0"/>
        <v>3.4043880999999994</v>
      </c>
      <c r="F36" s="7">
        <f t="shared" si="1"/>
        <v>7.0011127999999996</v>
      </c>
      <c r="G36" s="7">
        <f t="shared" si="2"/>
        <v>549564902.8900528</v>
      </c>
      <c r="H36" s="7">
        <f t="shared" si="3"/>
        <v>1807663801.7489583</v>
      </c>
      <c r="I36" s="7">
        <f t="shared" si="4"/>
        <v>3717454593.53512</v>
      </c>
      <c r="J36" s="7">
        <v>0.1</v>
      </c>
      <c r="K36" s="7">
        <v>20</v>
      </c>
      <c r="L36" s="7">
        <f t="shared" si="16"/>
        <v>293.14999999999998</v>
      </c>
      <c r="M36" s="7">
        <v>3.4450000000000001E-2</v>
      </c>
      <c r="N36" s="7">
        <f t="shared" si="5"/>
        <v>599.42000000000007</v>
      </c>
      <c r="O36" s="7">
        <f t="shared" si="17"/>
        <v>4.166666666666667</v>
      </c>
      <c r="P36" s="7">
        <f t="shared" si="18"/>
        <v>3.0833333333333335</v>
      </c>
      <c r="Q36" s="7">
        <f t="shared" si="19"/>
        <v>5.541666666666667</v>
      </c>
      <c r="R36" s="7">
        <f t="shared" si="20"/>
        <v>1.0004836840325193</v>
      </c>
      <c r="S36" s="7">
        <f t="shared" si="24"/>
        <v>0.74035792618406426</v>
      </c>
      <c r="T36" s="7">
        <f t="shared" si="21"/>
        <v>1.3306432997632505</v>
      </c>
      <c r="U36" s="7">
        <f t="shared" si="22"/>
        <v>14.124500000000001</v>
      </c>
      <c r="V36" s="7">
        <v>411.74837289511402</v>
      </c>
      <c r="W36" s="7">
        <v>415.85723298710002</v>
      </c>
      <c r="X36" s="7">
        <v>422.10725037203503</v>
      </c>
      <c r="Y36" s="7">
        <f t="shared" si="6"/>
        <v>4.4592828626853785E-2</v>
      </c>
      <c r="Z36" s="7">
        <f t="shared" si="7"/>
        <v>0.20187927498052807</v>
      </c>
      <c r="AA36" s="7">
        <f t="shared" si="8"/>
        <v>0.55500436814130105</v>
      </c>
      <c r="AB36" s="7">
        <f t="shared" si="9"/>
        <v>293625047.51980889</v>
      </c>
      <c r="AC36" s="7">
        <f t="shared" si="10"/>
        <v>1329290236.4512856</v>
      </c>
      <c r="AD36" s="7">
        <f t="shared" si="11"/>
        <v>3654470662.3758483</v>
      </c>
      <c r="AE36" s="7">
        <f t="shared" si="23"/>
        <v>3523500.5702377069</v>
      </c>
      <c r="AF36" s="7">
        <f t="shared" si="12"/>
        <v>15951482.837415429</v>
      </c>
      <c r="AG36" s="7">
        <f t="shared" si="13"/>
        <v>43853647.948510177</v>
      </c>
    </row>
    <row r="37" spans="1:33" x14ac:dyDescent="0.2">
      <c r="A37">
        <v>3.15</v>
      </c>
      <c r="B37" s="7">
        <v>5971.32</v>
      </c>
      <c r="C37" s="7">
        <f t="shared" si="14"/>
        <v>5971320000</v>
      </c>
      <c r="D37" s="7">
        <f t="shared" si="15"/>
        <v>1.1668183000000001</v>
      </c>
      <c r="E37" s="7">
        <f t="shared" si="0"/>
        <v>3.6298982999999998</v>
      </c>
      <c r="F37" s="7">
        <f t="shared" si="1"/>
        <v>7.3566684000000002</v>
      </c>
      <c r="G37" s="7">
        <f t="shared" si="2"/>
        <v>561854801.18121982</v>
      </c>
      <c r="H37" s="7">
        <f t="shared" si="3"/>
        <v>1747894927.3032038</v>
      </c>
      <c r="I37" s="7">
        <f t="shared" si="4"/>
        <v>3542436265.5592246</v>
      </c>
      <c r="J37" s="7">
        <v>0.1</v>
      </c>
      <c r="K37" s="7">
        <v>20</v>
      </c>
      <c r="L37" s="7">
        <f t="shared" si="16"/>
        <v>293.14999999999998</v>
      </c>
      <c r="M37" s="7">
        <v>3.4450000000000001E-2</v>
      </c>
      <c r="N37" s="7">
        <f t="shared" si="5"/>
        <v>599.42000000000007</v>
      </c>
      <c r="O37" s="7">
        <f t="shared" si="17"/>
        <v>4.166666666666667</v>
      </c>
      <c r="P37" s="7">
        <f t="shared" si="18"/>
        <v>3.0833333333333335</v>
      </c>
      <c r="Q37" s="7">
        <f t="shared" si="19"/>
        <v>5.541666666666667</v>
      </c>
      <c r="R37" s="7">
        <f t="shared" si="20"/>
        <v>1.0004836840325193</v>
      </c>
      <c r="S37" s="7">
        <f t="shared" si="24"/>
        <v>0.74035792618406426</v>
      </c>
      <c r="T37" s="7">
        <f t="shared" si="21"/>
        <v>1.3306432997632505</v>
      </c>
      <c r="U37" s="7">
        <f t="shared" si="22"/>
        <v>14.124500000000001</v>
      </c>
      <c r="V37" s="7">
        <v>411.87129590445602</v>
      </c>
      <c r="W37" s="7">
        <v>415.92901741007699</v>
      </c>
      <c r="X37" s="7">
        <v>422.07487938382297</v>
      </c>
      <c r="Y37" s="7">
        <f t="shared" si="6"/>
        <v>4.7728020613187809E-2</v>
      </c>
      <c r="Z37" s="7">
        <f t="shared" si="7"/>
        <v>0.20435344448981754</v>
      </c>
      <c r="AA37" s="7">
        <f t="shared" si="8"/>
        <v>0.55352046062252724</v>
      </c>
      <c r="AB37" s="7">
        <f t="shared" si="9"/>
        <v>284999284.04794061</v>
      </c>
      <c r="AC37" s="7">
        <f t="shared" si="10"/>
        <v>1220259810.1509373</v>
      </c>
      <c r="AD37" s="7">
        <f t="shared" si="11"/>
        <v>3305247796.9245095</v>
      </c>
      <c r="AE37" s="7">
        <f t="shared" si="23"/>
        <v>3419991.4085752876</v>
      </c>
      <c r="AF37" s="7">
        <f t="shared" si="12"/>
        <v>14643117.721811248</v>
      </c>
      <c r="AG37" s="7">
        <f t="shared" si="13"/>
        <v>39662973.563094117</v>
      </c>
    </row>
    <row r="38" spans="1:33" x14ac:dyDescent="0.2">
      <c r="A38">
        <v>3.25</v>
      </c>
      <c r="B38" s="7">
        <v>6589.8</v>
      </c>
      <c r="C38" s="7">
        <f t="shared" si="14"/>
        <v>6589800000</v>
      </c>
      <c r="D38" s="7">
        <f t="shared" si="15"/>
        <v>1.2986364999999997</v>
      </c>
      <c r="E38" s="7">
        <f t="shared" ref="E38:E69" si="25">IF((A38*2.255102-3.473673)&lt;0,0,A38*2.255102-3.473673)</f>
        <v>3.8554085000000002</v>
      </c>
      <c r="F38" s="7">
        <f t="shared" ref="F38:F69" si="26">IF((A38*3.555556-3.843333)&lt;0,0,A38*3.555556-3.843333)</f>
        <v>7.7122240000000009</v>
      </c>
      <c r="G38" s="7">
        <f t="shared" ref="G38:G69" si="27">D38*1000*$I$3*$C38/1000000*12</f>
        <v>690097347.69292784</v>
      </c>
      <c r="H38" s="7">
        <f t="shared" ref="H38:H69" si="28">E38*1000*$I$3*$C38/1000000*12</f>
        <v>2048769752.061312</v>
      </c>
      <c r="I38" s="7">
        <f t="shared" ref="I38:I69" si="29">F38*1000*$I$3*$C38/1000000*12</f>
        <v>4098287185.9937282</v>
      </c>
      <c r="J38" s="7">
        <v>0.1</v>
      </c>
      <c r="K38" s="7">
        <v>20</v>
      </c>
      <c r="L38" s="7">
        <f t="shared" si="16"/>
        <v>293.14999999999998</v>
      </c>
      <c r="M38" s="7">
        <v>3.4450000000000001E-2</v>
      </c>
      <c r="N38" s="7">
        <f t="shared" ref="N38:N69" si="30">1911.1-118.11*K38+3.4527*(K38*K38)-0.04132*(K38*K38*K38)</f>
        <v>599.42000000000007</v>
      </c>
      <c r="O38" s="7">
        <f t="shared" si="17"/>
        <v>4.166666666666667</v>
      </c>
      <c r="P38" s="7">
        <f t="shared" si="18"/>
        <v>3.0833333333333335</v>
      </c>
      <c r="Q38" s="7">
        <f t="shared" si="19"/>
        <v>5.541666666666667</v>
      </c>
      <c r="R38" s="7">
        <f t="shared" si="20"/>
        <v>1.0004836840325193</v>
      </c>
      <c r="S38" s="7">
        <f t="shared" si="24"/>
        <v>0.74035792618406426</v>
      </c>
      <c r="T38" s="7">
        <f t="shared" si="21"/>
        <v>1.3306432997632505</v>
      </c>
      <c r="U38" s="7">
        <f t="shared" si="22"/>
        <v>14.124500000000001</v>
      </c>
      <c r="V38" s="7">
        <v>411.98043149797098</v>
      </c>
      <c r="W38" s="7">
        <v>415.98793918266898</v>
      </c>
      <c r="X38" s="7">
        <v>422.03354323769599</v>
      </c>
      <c r="Y38" s="7">
        <f t="shared" ref="Y38:Y69" si="31">S38*M38*(V38-410)</f>
        <v>5.0511560001325818E-2</v>
      </c>
      <c r="Z38" s="7">
        <f t="shared" ref="Z38:Z69" si="32">R38*M38*(W38-410)/1000000*1000*1000</f>
        <v>0.20638428136409512</v>
      </c>
      <c r="AA38" s="7">
        <f t="shared" ref="AA38:AA69" si="33">T38*M38*(X38-410)</f>
        <v>0.55162558433289577</v>
      </c>
      <c r="AB38" s="7">
        <f t="shared" ref="AB38:AB69" si="34">Y38*$C38</f>
        <v>332861078.09673691</v>
      </c>
      <c r="AC38" s="7">
        <f t="shared" ref="AC38:AC69" si="35">Z38*$C38</f>
        <v>1360031137.3331139</v>
      </c>
      <c r="AD38" s="7">
        <f t="shared" ref="AD38:AD69" si="36">AA38*$C38</f>
        <v>3635102275.6369166</v>
      </c>
      <c r="AE38" s="7">
        <f t="shared" ref="AE38:AE69" si="37">AB38*12/1000</f>
        <v>3994332.9371608431</v>
      </c>
      <c r="AF38" s="7">
        <f t="shared" ref="AF38:AF69" si="38">AC38*12/1000</f>
        <v>16320373.647997368</v>
      </c>
      <c r="AG38" s="7">
        <f t="shared" ref="AG38:AG69" si="39">AD38*12/1000</f>
        <v>43621227.307642996</v>
      </c>
    </row>
    <row r="39" spans="1:33" x14ac:dyDescent="0.2">
      <c r="A39">
        <v>3.35</v>
      </c>
      <c r="B39" s="7">
        <v>384053.45</v>
      </c>
      <c r="C39" s="7">
        <f t="shared" si="14"/>
        <v>384053450000</v>
      </c>
      <c r="D39" s="7">
        <f t="shared" si="15"/>
        <v>1.4304547000000003</v>
      </c>
      <c r="E39" s="7">
        <f t="shared" si="25"/>
        <v>4.0809186999999998</v>
      </c>
      <c r="F39" s="7">
        <f t="shared" si="26"/>
        <v>8.0677796000000015</v>
      </c>
      <c r="G39" s="7">
        <f t="shared" si="27"/>
        <v>44301282488.363586</v>
      </c>
      <c r="H39" s="7">
        <f t="shared" si="28"/>
        <v>126386338652.14009</v>
      </c>
      <c r="I39" s="7">
        <f t="shared" si="29"/>
        <v>249859700634.67017</v>
      </c>
      <c r="J39" s="7">
        <v>0.1</v>
      </c>
      <c r="K39" s="7">
        <v>20</v>
      </c>
      <c r="L39" s="7">
        <f t="shared" si="16"/>
        <v>293.14999999999998</v>
      </c>
      <c r="M39" s="7">
        <v>3.4450000000000001E-2</v>
      </c>
      <c r="N39" s="7">
        <f t="shared" si="30"/>
        <v>599.42000000000007</v>
      </c>
      <c r="O39" s="7">
        <f t="shared" si="17"/>
        <v>4.166666666666667</v>
      </c>
      <c r="P39" s="7">
        <f t="shared" si="18"/>
        <v>3.0833333333333335</v>
      </c>
      <c r="Q39" s="7">
        <f t="shared" si="19"/>
        <v>5.541666666666667</v>
      </c>
      <c r="R39" s="7">
        <f t="shared" si="20"/>
        <v>1.0004836840325193</v>
      </c>
      <c r="S39" s="7">
        <f t="shared" si="24"/>
        <v>0.74035792618406426</v>
      </c>
      <c r="T39" s="7">
        <f t="shared" si="21"/>
        <v>1.3306432997632505</v>
      </c>
      <c r="U39" s="7">
        <f t="shared" si="22"/>
        <v>14.124500000000001</v>
      </c>
      <c r="V39" s="7">
        <v>412.07744856890099</v>
      </c>
      <c r="W39" s="7">
        <v>416.03575809314202</v>
      </c>
      <c r="X39" s="7">
        <v>421.98486438667601</v>
      </c>
      <c r="Y39" s="7">
        <f t="shared" si="31"/>
        <v>5.2986012465071564E-2</v>
      </c>
      <c r="Z39" s="7">
        <f t="shared" si="32"/>
        <v>0.20803243963232815</v>
      </c>
      <c r="AA39" s="7">
        <f t="shared" si="33"/>
        <v>0.54939411359247114</v>
      </c>
      <c r="AB39" s="7">
        <f t="shared" si="34"/>
        <v>20349460888.953739</v>
      </c>
      <c r="AC39" s="7">
        <f t="shared" si="35"/>
        <v>79895576152.712357</v>
      </c>
      <c r="AD39" s="7">
        <f t="shared" si="36"/>
        <v>210996704734.88043</v>
      </c>
      <c r="AE39" s="7">
        <f t="shared" si="37"/>
        <v>244193530.66744488</v>
      </c>
      <c r="AF39" s="7">
        <f t="shared" si="38"/>
        <v>958746913.83254838</v>
      </c>
      <c r="AG39" s="7">
        <f t="shared" si="39"/>
        <v>2531960456.8185654</v>
      </c>
    </row>
    <row r="40" spans="1:33" x14ac:dyDescent="0.2">
      <c r="A40">
        <v>3.45</v>
      </c>
      <c r="B40" s="7">
        <v>9126.27</v>
      </c>
      <c r="C40" s="7">
        <f t="shared" si="14"/>
        <v>9126270000</v>
      </c>
      <c r="D40" s="7">
        <f t="shared" si="15"/>
        <v>1.5622729</v>
      </c>
      <c r="E40" s="7">
        <f t="shared" si="25"/>
        <v>4.3064289000000002</v>
      </c>
      <c r="F40" s="7">
        <f t="shared" si="26"/>
        <v>8.4233352000000021</v>
      </c>
      <c r="G40" s="7">
        <f t="shared" si="27"/>
        <v>1149742887.4780531</v>
      </c>
      <c r="H40" s="7">
        <f t="shared" si="28"/>
        <v>3169283675.2176495</v>
      </c>
      <c r="I40" s="7">
        <f t="shared" si="29"/>
        <v>6199089630.911171</v>
      </c>
      <c r="J40" s="7">
        <v>0.1</v>
      </c>
      <c r="K40" s="7">
        <v>20</v>
      </c>
      <c r="L40" s="7">
        <f t="shared" si="16"/>
        <v>293.14999999999998</v>
      </c>
      <c r="M40" s="7">
        <v>3.4450000000000001E-2</v>
      </c>
      <c r="N40" s="7">
        <f t="shared" si="30"/>
        <v>599.42000000000007</v>
      </c>
      <c r="O40" s="7">
        <f t="shared" si="17"/>
        <v>4.166666666666667</v>
      </c>
      <c r="P40" s="7">
        <f t="shared" si="18"/>
        <v>3.0833333333333335</v>
      </c>
      <c r="Q40" s="7">
        <f t="shared" si="19"/>
        <v>5.541666666666667</v>
      </c>
      <c r="R40" s="7">
        <f t="shared" si="20"/>
        <v>1.0004836840325193</v>
      </c>
      <c r="S40" s="7">
        <f t="shared" si="24"/>
        <v>0.74035792618406426</v>
      </c>
      <c r="T40" s="7">
        <f t="shared" si="21"/>
        <v>1.3306432997632505</v>
      </c>
      <c r="U40" s="7">
        <f t="shared" si="22"/>
        <v>14.124500000000001</v>
      </c>
      <c r="V40" s="7">
        <v>412.16378521893603</v>
      </c>
      <c r="W40" s="7">
        <v>416.07397532416502</v>
      </c>
      <c r="X40" s="7">
        <v>421.93019991984602</v>
      </c>
      <c r="Y40" s="7">
        <f t="shared" si="31"/>
        <v>5.5188057263402736E-2</v>
      </c>
      <c r="Z40" s="7">
        <f t="shared" si="32"/>
        <v>0.2093496600515394</v>
      </c>
      <c r="AA40" s="7">
        <f t="shared" si="33"/>
        <v>0.54688825826277254</v>
      </c>
      <c r="AB40" s="7">
        <f t="shared" si="34"/>
        <v>503661111.36127448</v>
      </c>
      <c r="AC40" s="7">
        <f t="shared" si="35"/>
        <v>1910581522.0385625</v>
      </c>
      <c r="AD40" s="7">
        <f t="shared" si="36"/>
        <v>4991049904.7357931</v>
      </c>
      <c r="AE40" s="7">
        <f t="shared" si="37"/>
        <v>6043933.3363352939</v>
      </c>
      <c r="AF40" s="7">
        <f t="shared" si="38"/>
        <v>22926978.26446275</v>
      </c>
      <c r="AG40" s="7">
        <f t="shared" si="39"/>
        <v>59892598.856829517</v>
      </c>
    </row>
    <row r="41" spans="1:33" x14ac:dyDescent="0.2">
      <c r="A41">
        <v>3.55</v>
      </c>
      <c r="B41" s="7">
        <v>9124.56</v>
      </c>
      <c r="C41" s="7">
        <f t="shared" si="14"/>
        <v>9124560000</v>
      </c>
      <c r="D41" s="7">
        <f t="shared" si="15"/>
        <v>1.6940910999999996</v>
      </c>
      <c r="E41" s="7">
        <f t="shared" si="25"/>
        <v>4.5319390999999989</v>
      </c>
      <c r="F41" s="7">
        <f t="shared" si="26"/>
        <v>8.778890800000001</v>
      </c>
      <c r="G41" s="7">
        <f t="shared" si="27"/>
        <v>1246519885.961226</v>
      </c>
      <c r="H41" s="7">
        <f t="shared" si="28"/>
        <v>3334621266.8936281</v>
      </c>
      <c r="I41" s="7">
        <f t="shared" si="29"/>
        <v>6459547517.180191</v>
      </c>
      <c r="J41" s="7">
        <v>0.1</v>
      </c>
      <c r="K41" s="7">
        <v>20</v>
      </c>
      <c r="L41" s="7">
        <f t="shared" si="16"/>
        <v>293.14999999999998</v>
      </c>
      <c r="M41" s="7">
        <v>3.4450000000000001E-2</v>
      </c>
      <c r="N41" s="7">
        <f t="shared" si="30"/>
        <v>599.42000000000007</v>
      </c>
      <c r="O41" s="7">
        <f t="shared" si="17"/>
        <v>4.166666666666667</v>
      </c>
      <c r="P41" s="7">
        <f t="shared" si="18"/>
        <v>3.0833333333333335</v>
      </c>
      <c r="Q41" s="7">
        <f t="shared" si="19"/>
        <v>5.541666666666667</v>
      </c>
      <c r="R41" s="7">
        <f t="shared" si="20"/>
        <v>1.0004836840325193</v>
      </c>
      <c r="S41" s="7">
        <f t="shared" si="24"/>
        <v>0.74035792618406426</v>
      </c>
      <c r="T41" s="7">
        <f t="shared" si="21"/>
        <v>1.3306432997632505</v>
      </c>
      <c r="U41" s="7">
        <f t="shared" si="22"/>
        <v>14.124500000000001</v>
      </c>
      <c r="V41" s="7">
        <v>412.24068478767401</v>
      </c>
      <c r="W41" s="7">
        <v>416.10387538620699</v>
      </c>
      <c r="X41" s="7">
        <v>421.87068726004901</v>
      </c>
      <c r="Y41" s="7">
        <f t="shared" si="31"/>
        <v>5.7149406183758959E-2</v>
      </c>
      <c r="Z41" s="7">
        <f t="shared" si="32"/>
        <v>0.21038021541107538</v>
      </c>
      <c r="AA41" s="7">
        <f t="shared" si="33"/>
        <v>0.54416015855952871</v>
      </c>
      <c r="AB41" s="7">
        <f t="shared" si="34"/>
        <v>521463185.68807966</v>
      </c>
      <c r="AC41" s="7">
        <f t="shared" si="35"/>
        <v>1919626898.3312819</v>
      </c>
      <c r="AD41" s="7">
        <f t="shared" si="36"/>
        <v>4965222016.3859329</v>
      </c>
      <c r="AE41" s="7">
        <f t="shared" si="37"/>
        <v>6257558.2282569557</v>
      </c>
      <c r="AF41" s="7">
        <f t="shared" si="38"/>
        <v>23035522.779975384</v>
      </c>
      <c r="AG41" s="7">
        <f t="shared" si="39"/>
        <v>59582664.196631193</v>
      </c>
    </row>
    <row r="42" spans="1:33" x14ac:dyDescent="0.2">
      <c r="A42">
        <v>3.65</v>
      </c>
      <c r="B42" s="7">
        <v>7872.39</v>
      </c>
      <c r="C42" s="7">
        <f t="shared" si="14"/>
        <v>7872390000</v>
      </c>
      <c r="D42" s="7">
        <f t="shared" si="15"/>
        <v>1.8259093000000002</v>
      </c>
      <c r="E42" s="7">
        <f t="shared" si="25"/>
        <v>4.7574492999999993</v>
      </c>
      <c r="F42" s="7">
        <f t="shared" si="26"/>
        <v>9.1344464000000016</v>
      </c>
      <c r="G42" s="7">
        <f t="shared" si="27"/>
        <v>1159141142.0112655</v>
      </c>
      <c r="H42" s="7">
        <f t="shared" si="28"/>
        <v>3020169301.214849</v>
      </c>
      <c r="I42" s="7">
        <f t="shared" si="29"/>
        <v>5798816311.2684135</v>
      </c>
      <c r="J42" s="7">
        <v>0.1</v>
      </c>
      <c r="K42" s="7">
        <v>20</v>
      </c>
      <c r="L42" s="7">
        <f t="shared" si="16"/>
        <v>293.14999999999998</v>
      </c>
      <c r="M42" s="7">
        <v>3.4450000000000001E-2</v>
      </c>
      <c r="N42" s="7">
        <f t="shared" si="30"/>
        <v>599.42000000000007</v>
      </c>
      <c r="O42" s="7">
        <f t="shared" si="17"/>
        <v>4.166666666666667</v>
      </c>
      <c r="P42" s="7">
        <f t="shared" si="18"/>
        <v>3.0833333333333335</v>
      </c>
      <c r="Q42" s="7">
        <f t="shared" si="19"/>
        <v>5.541666666666667</v>
      </c>
      <c r="R42" s="7">
        <f t="shared" si="20"/>
        <v>1.0004836840325193</v>
      </c>
      <c r="S42" s="7">
        <f t="shared" si="24"/>
        <v>0.74035792618406426</v>
      </c>
      <c r="T42" s="7">
        <f t="shared" si="21"/>
        <v>1.3306432997632505</v>
      </c>
      <c r="U42" s="7">
        <f t="shared" si="22"/>
        <v>14.124500000000001</v>
      </c>
      <c r="V42" s="7">
        <v>412.30922564256502</v>
      </c>
      <c r="W42" s="7">
        <v>416.12656059159502</v>
      </c>
      <c r="X42" s="7">
        <v>421.80728139911099</v>
      </c>
      <c r="Y42" s="7">
        <f t="shared" si="31"/>
        <v>5.8897563344416398E-2</v>
      </c>
      <c r="Z42" s="7">
        <f t="shared" si="32"/>
        <v>0.21116209873834035</v>
      </c>
      <c r="AA42" s="7">
        <f t="shared" si="33"/>
        <v>0.54125359193994005</v>
      </c>
      <c r="AB42" s="7">
        <f t="shared" si="34"/>
        <v>463664588.6969502</v>
      </c>
      <c r="AC42" s="7">
        <f t="shared" si="35"/>
        <v>1662350394.4867232</v>
      </c>
      <c r="AD42" s="7">
        <f t="shared" si="36"/>
        <v>4260959364.6520648</v>
      </c>
      <c r="AE42" s="7">
        <f t="shared" si="37"/>
        <v>5563975.0643634023</v>
      </c>
      <c r="AF42" s="7">
        <f t="shared" si="38"/>
        <v>19948204.733840678</v>
      </c>
      <c r="AG42" s="7">
        <f t="shared" si="39"/>
        <v>51131512.375824779</v>
      </c>
    </row>
    <row r="43" spans="1:33" x14ac:dyDescent="0.2">
      <c r="A43">
        <v>3.75</v>
      </c>
      <c r="B43" s="7">
        <v>7849.62</v>
      </c>
      <c r="C43" s="7">
        <f t="shared" si="14"/>
        <v>7849620000</v>
      </c>
      <c r="D43" s="7">
        <f t="shared" si="15"/>
        <v>1.9577274999999998</v>
      </c>
      <c r="E43" s="7">
        <f t="shared" si="25"/>
        <v>4.9829594999999998</v>
      </c>
      <c r="F43" s="7">
        <f t="shared" si="26"/>
        <v>9.4900020000000005</v>
      </c>
      <c r="G43" s="7">
        <f t="shared" si="27"/>
        <v>1239228501.9246719</v>
      </c>
      <c r="H43" s="7">
        <f t="shared" si="28"/>
        <v>3154180260.7034497</v>
      </c>
      <c r="I43" s="7">
        <f t="shared" si="29"/>
        <v>6007108222.018714</v>
      </c>
      <c r="J43" s="7">
        <v>0.1</v>
      </c>
      <c r="K43" s="7">
        <v>20</v>
      </c>
      <c r="L43" s="7">
        <f t="shared" si="16"/>
        <v>293.14999999999998</v>
      </c>
      <c r="M43" s="7">
        <v>3.4450000000000001E-2</v>
      </c>
      <c r="N43" s="7">
        <f t="shared" si="30"/>
        <v>599.42000000000007</v>
      </c>
      <c r="O43" s="7">
        <f t="shared" si="17"/>
        <v>4.166666666666667</v>
      </c>
      <c r="P43" s="7">
        <f t="shared" si="18"/>
        <v>3.0833333333333335</v>
      </c>
      <c r="Q43" s="7">
        <f t="shared" si="19"/>
        <v>5.541666666666667</v>
      </c>
      <c r="R43" s="7">
        <f t="shared" si="20"/>
        <v>1.0004836840325193</v>
      </c>
      <c r="S43" s="7">
        <f t="shared" si="24"/>
        <v>0.74035792618406426</v>
      </c>
      <c r="T43" s="7">
        <f t="shared" si="21"/>
        <v>1.3306432997632505</v>
      </c>
      <c r="U43" s="7">
        <f t="shared" si="22"/>
        <v>14.124500000000001</v>
      </c>
      <c r="V43" s="7">
        <v>412.37034590864602</v>
      </c>
      <c r="W43" s="7">
        <v>416.142979508503</v>
      </c>
      <c r="X43" s="7">
        <v>421.740785352648</v>
      </c>
      <c r="Y43" s="7">
        <f t="shared" si="31"/>
        <v>6.045645593454637E-2</v>
      </c>
      <c r="Z43" s="7">
        <f t="shared" si="32"/>
        <v>0.21172800401283581</v>
      </c>
      <c r="AA43" s="7">
        <f t="shared" si="33"/>
        <v>0.53820536917118256</v>
      </c>
      <c r="AB43" s="7">
        <f t="shared" si="34"/>
        <v>474560205.63293386</v>
      </c>
      <c r="AC43" s="7">
        <f t="shared" si="35"/>
        <v>1661984374.8592362</v>
      </c>
      <c r="AD43" s="7">
        <f t="shared" si="36"/>
        <v>4224707629.9534979</v>
      </c>
      <c r="AE43" s="7">
        <f t="shared" si="37"/>
        <v>5694722.4675952066</v>
      </c>
      <c r="AF43" s="7">
        <f t="shared" si="38"/>
        <v>19943812.498310838</v>
      </c>
      <c r="AG43" s="7">
        <f t="shared" si="39"/>
        <v>50696491.559441969</v>
      </c>
    </row>
    <row r="44" spans="1:33" x14ac:dyDescent="0.2">
      <c r="A44">
        <v>3.85</v>
      </c>
      <c r="B44" s="7">
        <v>8459.4599999999991</v>
      </c>
      <c r="C44" s="7">
        <f t="shared" si="14"/>
        <v>8459459999.999999</v>
      </c>
      <c r="D44" s="7">
        <f t="shared" si="15"/>
        <v>2.0895457000000004</v>
      </c>
      <c r="E44" s="7">
        <f t="shared" si="25"/>
        <v>5.2084697000000002</v>
      </c>
      <c r="F44" s="7">
        <f t="shared" si="26"/>
        <v>9.8455576000000011</v>
      </c>
      <c r="G44" s="7">
        <f t="shared" si="27"/>
        <v>1425427175.4768465</v>
      </c>
      <c r="H44" s="7">
        <f t="shared" si="28"/>
        <v>3553066225.3655109</v>
      </c>
      <c r="I44" s="7">
        <f t="shared" si="29"/>
        <v>6716352440.0364132</v>
      </c>
      <c r="J44" s="7">
        <v>0.1</v>
      </c>
      <c r="K44" s="7">
        <v>20</v>
      </c>
      <c r="L44" s="7">
        <f t="shared" si="16"/>
        <v>293.14999999999998</v>
      </c>
      <c r="M44" s="7">
        <v>3.4450000000000001E-2</v>
      </c>
      <c r="N44" s="7">
        <f t="shared" si="30"/>
        <v>599.42000000000007</v>
      </c>
      <c r="O44" s="7">
        <f t="shared" si="17"/>
        <v>4.166666666666667</v>
      </c>
      <c r="P44" s="7">
        <f t="shared" si="18"/>
        <v>3.0833333333333335</v>
      </c>
      <c r="Q44" s="7">
        <f t="shared" si="19"/>
        <v>5.541666666666667</v>
      </c>
      <c r="R44" s="7">
        <f t="shared" si="20"/>
        <v>1.0004836840325193</v>
      </c>
      <c r="S44" s="7">
        <f t="shared" si="24"/>
        <v>0.74035792618406426</v>
      </c>
      <c r="T44" s="7">
        <f t="shared" si="21"/>
        <v>1.3306432997632505</v>
      </c>
      <c r="U44" s="7">
        <f t="shared" si="22"/>
        <v>14.124500000000001</v>
      </c>
      <c r="V44" s="7">
        <v>412.42486407591298</v>
      </c>
      <c r="W44" s="7">
        <v>416.153950534611</v>
      </c>
      <c r="X44" s="7">
        <v>421.671875158479</v>
      </c>
      <c r="Y44" s="7">
        <f t="shared" si="31"/>
        <v>6.1846959812054313E-2</v>
      </c>
      <c r="Z44" s="7">
        <f t="shared" si="32"/>
        <v>0.21210613867153083</v>
      </c>
      <c r="AA44" s="7">
        <f t="shared" si="33"/>
        <v>0.53504648027419544</v>
      </c>
      <c r="AB44" s="7">
        <f t="shared" si="34"/>
        <v>523191882.65168095</v>
      </c>
      <c r="AC44" s="7">
        <f t="shared" si="35"/>
        <v>1794303395.8462679</v>
      </c>
      <c r="AD44" s="7">
        <f t="shared" si="36"/>
        <v>4526204298.0203447</v>
      </c>
      <c r="AE44" s="7">
        <f t="shared" si="37"/>
        <v>6278302.5918201711</v>
      </c>
      <c r="AF44" s="7">
        <f t="shared" si="38"/>
        <v>21531640.750155218</v>
      </c>
      <c r="AG44" s="7">
        <f t="shared" si="39"/>
        <v>54314451.576244138</v>
      </c>
    </row>
    <row r="45" spans="1:33" x14ac:dyDescent="0.2">
      <c r="A45">
        <v>3.95</v>
      </c>
      <c r="B45" s="7">
        <v>6726.06</v>
      </c>
      <c r="C45" s="7">
        <f t="shared" si="14"/>
        <v>6726060000</v>
      </c>
      <c r="D45" s="7">
        <f t="shared" si="15"/>
        <v>2.2213639000000001</v>
      </c>
      <c r="E45" s="7">
        <f t="shared" si="25"/>
        <v>5.4339799000000006</v>
      </c>
      <c r="F45" s="7">
        <f t="shared" si="26"/>
        <v>10.201113200000002</v>
      </c>
      <c r="G45" s="7">
        <f t="shared" si="27"/>
        <v>1204844407.05759</v>
      </c>
      <c r="H45" s="7">
        <f t="shared" si="28"/>
        <v>2947333523.597084</v>
      </c>
      <c r="I45" s="7">
        <f t="shared" si="29"/>
        <v>5532976467.6473551</v>
      </c>
      <c r="J45" s="7">
        <v>0.1</v>
      </c>
      <c r="K45" s="7">
        <v>20</v>
      </c>
      <c r="L45" s="7">
        <f t="shared" si="16"/>
        <v>293.14999999999998</v>
      </c>
      <c r="M45" s="7">
        <v>3.4450000000000001E-2</v>
      </c>
      <c r="N45" s="7">
        <f t="shared" si="30"/>
        <v>599.42000000000007</v>
      </c>
      <c r="O45" s="7">
        <f t="shared" si="17"/>
        <v>4.166666666666667</v>
      </c>
      <c r="P45" s="7">
        <f t="shared" si="18"/>
        <v>3.0833333333333335</v>
      </c>
      <c r="Q45" s="7">
        <f t="shared" si="19"/>
        <v>5.541666666666667</v>
      </c>
      <c r="R45" s="7">
        <f t="shared" si="20"/>
        <v>1.0004836840325193</v>
      </c>
      <c r="S45" s="7">
        <f t="shared" si="24"/>
        <v>0.74035792618406426</v>
      </c>
      <c r="T45" s="7">
        <f t="shared" si="21"/>
        <v>1.3306432997632505</v>
      </c>
      <c r="U45" s="7">
        <f t="shared" si="22"/>
        <v>14.124500000000001</v>
      </c>
      <c r="V45" s="7">
        <v>412.47349624127799</v>
      </c>
      <c r="W45" s="7">
        <v>416.16018150519</v>
      </c>
      <c r="X45" s="7">
        <v>421.60112047367801</v>
      </c>
      <c r="Y45" s="7">
        <f t="shared" si="31"/>
        <v>6.3087339265393491E-2</v>
      </c>
      <c r="Z45" s="7">
        <f t="shared" si="32"/>
        <v>0.21232089943410992</v>
      </c>
      <c r="AA45" s="7">
        <f t="shared" si="33"/>
        <v>0.53180303870618162</v>
      </c>
      <c r="AB45" s="7">
        <f t="shared" si="34"/>
        <v>424329229.13939255</v>
      </c>
      <c r="AC45" s="7">
        <f t="shared" si="35"/>
        <v>1428083108.8477893</v>
      </c>
      <c r="AD45" s="7">
        <f t="shared" si="36"/>
        <v>3576939146.5201001</v>
      </c>
      <c r="AE45" s="7">
        <f t="shared" si="37"/>
        <v>5091950.74967271</v>
      </c>
      <c r="AF45" s="7">
        <f t="shared" si="38"/>
        <v>17136997.30617347</v>
      </c>
      <c r="AG45" s="7">
        <f t="shared" si="39"/>
        <v>42923269.758241206</v>
      </c>
    </row>
    <row r="46" spans="1:33" x14ac:dyDescent="0.2">
      <c r="A46">
        <v>4.05</v>
      </c>
      <c r="B46" s="7">
        <v>15001.77</v>
      </c>
      <c r="C46" s="7">
        <f t="shared" si="14"/>
        <v>15001770000</v>
      </c>
      <c r="D46" s="7">
        <f t="shared" si="15"/>
        <v>2.3531820999999997</v>
      </c>
      <c r="E46" s="7">
        <f t="shared" si="25"/>
        <v>5.6594900999999993</v>
      </c>
      <c r="F46" s="7">
        <f t="shared" si="26"/>
        <v>10.556668800000001</v>
      </c>
      <c r="G46" s="7">
        <f t="shared" si="27"/>
        <v>2846744944.4300423</v>
      </c>
      <c r="H46" s="7">
        <f t="shared" si="28"/>
        <v>6846527019.8285446</v>
      </c>
      <c r="I46" s="7">
        <f t="shared" si="29"/>
        <v>12770853363.376499</v>
      </c>
      <c r="J46" s="7">
        <v>0.1</v>
      </c>
      <c r="K46" s="7">
        <v>20</v>
      </c>
      <c r="L46" s="7">
        <f t="shared" si="16"/>
        <v>293.14999999999998</v>
      </c>
      <c r="M46" s="7">
        <v>3.4450000000000001E-2</v>
      </c>
      <c r="N46" s="7">
        <f t="shared" si="30"/>
        <v>599.42000000000007</v>
      </c>
      <c r="O46" s="7">
        <f t="shared" si="17"/>
        <v>4.166666666666667</v>
      </c>
      <c r="P46" s="7">
        <f t="shared" si="18"/>
        <v>3.0833333333333335</v>
      </c>
      <c r="Q46" s="7">
        <f t="shared" si="19"/>
        <v>5.541666666666667</v>
      </c>
      <c r="R46" s="7">
        <f t="shared" si="20"/>
        <v>1.0004836840325193</v>
      </c>
      <c r="S46" s="7">
        <f t="shared" si="24"/>
        <v>0.74035792618406426</v>
      </c>
      <c r="T46" s="7">
        <f t="shared" si="21"/>
        <v>1.3306432997632505</v>
      </c>
      <c r="U46" s="7">
        <f t="shared" si="22"/>
        <v>14.124500000000001</v>
      </c>
      <c r="V46" s="7">
        <v>412.5168705831</v>
      </c>
      <c r="W46" s="7">
        <v>416.16228605690299</v>
      </c>
      <c r="X46" s="7">
        <v>421.52900159821297</v>
      </c>
      <c r="Y46" s="7">
        <f t="shared" si="31"/>
        <v>6.4193616191258088E-2</v>
      </c>
      <c r="Z46" s="7">
        <f t="shared" si="32"/>
        <v>0.21239343630858853</v>
      </c>
      <c r="AA46" s="7">
        <f t="shared" si="33"/>
        <v>0.52849706173547439</v>
      </c>
      <c r="AB46" s="7">
        <f t="shared" si="34"/>
        <v>963017865.56952989</v>
      </c>
      <c r="AC46" s="7">
        <f t="shared" si="35"/>
        <v>3186277481.0110941</v>
      </c>
      <c r="AD46" s="7">
        <f t="shared" si="36"/>
        <v>7928391365.8313875</v>
      </c>
      <c r="AE46" s="7">
        <f t="shared" si="37"/>
        <v>11556214.386834359</v>
      </c>
      <c r="AF46" s="7">
        <f t="shared" si="38"/>
        <v>38235329.772133134</v>
      </c>
      <c r="AG46" s="7">
        <f t="shared" si="39"/>
        <v>95140696.38997665</v>
      </c>
    </row>
    <row r="47" spans="1:33" x14ac:dyDescent="0.2">
      <c r="A47">
        <v>4.1500000000000004</v>
      </c>
      <c r="B47" s="7">
        <v>27634.07</v>
      </c>
      <c r="C47" s="7">
        <f t="shared" si="14"/>
        <v>27634070000</v>
      </c>
      <c r="D47" s="7">
        <f t="shared" si="15"/>
        <v>2.4850003000000003</v>
      </c>
      <c r="E47" s="7">
        <f t="shared" si="25"/>
        <v>5.8850003000000015</v>
      </c>
      <c r="F47" s="7">
        <f t="shared" si="26"/>
        <v>10.912224400000003</v>
      </c>
      <c r="G47" s="7">
        <f t="shared" si="27"/>
        <v>5537603009.4514217</v>
      </c>
      <c r="H47" s="7">
        <f t="shared" si="28"/>
        <v>13114201785.771423</v>
      </c>
      <c r="I47" s="7">
        <f t="shared" si="29"/>
        <v>24316925304.696842</v>
      </c>
      <c r="J47" s="7">
        <v>0.1</v>
      </c>
      <c r="K47" s="7">
        <v>20</v>
      </c>
      <c r="L47" s="7">
        <f t="shared" si="16"/>
        <v>293.14999999999998</v>
      </c>
      <c r="M47" s="7">
        <v>3.4450000000000001E-2</v>
      </c>
      <c r="N47" s="7">
        <f t="shared" si="30"/>
        <v>599.42000000000007</v>
      </c>
      <c r="O47" s="7">
        <f t="shared" si="17"/>
        <v>4.166666666666667</v>
      </c>
      <c r="P47" s="7">
        <f t="shared" si="18"/>
        <v>3.0833333333333335</v>
      </c>
      <c r="Q47" s="7">
        <f t="shared" si="19"/>
        <v>5.541666666666667</v>
      </c>
      <c r="R47" s="7">
        <f t="shared" si="20"/>
        <v>1.0004836840325193</v>
      </c>
      <c r="S47" s="7">
        <f t="shared" si="24"/>
        <v>0.74035792618406426</v>
      </c>
      <c r="T47" s="7">
        <f t="shared" si="21"/>
        <v>1.3306432997632505</v>
      </c>
      <c r="U47" s="7">
        <f t="shared" si="22"/>
        <v>14.124500000000001</v>
      </c>
      <c r="V47" s="7">
        <v>412.55553955767402</v>
      </c>
      <c r="W47" s="7">
        <v>416.16079733381798</v>
      </c>
      <c r="X47" s="7">
        <v>421.45592359322501</v>
      </c>
      <c r="Y47" s="7">
        <f t="shared" si="31"/>
        <v>6.5179881170070356E-2</v>
      </c>
      <c r="Z47" s="7">
        <f t="shared" si="32"/>
        <v>0.21234212499184404</v>
      </c>
      <c r="AA47" s="7">
        <f t="shared" si="33"/>
        <v>0.52514711763280242</v>
      </c>
      <c r="AB47" s="7">
        <f t="shared" si="34"/>
        <v>1801185398.8454061</v>
      </c>
      <c r="AC47" s="7">
        <f t="shared" si="35"/>
        <v>5867877145.9733677</v>
      </c>
      <c r="AD47" s="7">
        <f t="shared" si="36"/>
        <v>14511952208.963097</v>
      </c>
      <c r="AE47" s="7">
        <f t="shared" si="37"/>
        <v>21614224.786144875</v>
      </c>
      <c r="AF47" s="7">
        <f t="shared" si="38"/>
        <v>70414525.751680419</v>
      </c>
      <c r="AG47" s="7">
        <f t="shared" si="39"/>
        <v>174143426.50755715</v>
      </c>
    </row>
    <row r="48" spans="1:33" x14ac:dyDescent="0.2">
      <c r="A48">
        <v>4.25</v>
      </c>
      <c r="B48" s="7">
        <v>8514.9</v>
      </c>
      <c r="C48" s="7">
        <f t="shared" si="14"/>
        <v>8514900000</v>
      </c>
      <c r="D48" s="7">
        <f t="shared" si="15"/>
        <v>2.6168184999999999</v>
      </c>
      <c r="E48" s="7">
        <f t="shared" si="25"/>
        <v>6.1105105000000002</v>
      </c>
      <c r="F48" s="7">
        <f t="shared" si="26"/>
        <v>11.267780000000002</v>
      </c>
      <c r="G48" s="7">
        <f t="shared" si="27"/>
        <v>1796816274.2732158</v>
      </c>
      <c r="H48" s="7">
        <f t="shared" si="28"/>
        <v>4195730315.4641285</v>
      </c>
      <c r="I48" s="7">
        <f t="shared" si="29"/>
        <v>7736925766.5100803</v>
      </c>
      <c r="J48" s="7">
        <v>0.1</v>
      </c>
      <c r="K48" s="7">
        <v>20</v>
      </c>
      <c r="L48" s="7">
        <f t="shared" si="16"/>
        <v>293.14999999999998</v>
      </c>
      <c r="M48" s="7">
        <v>3.4450000000000001E-2</v>
      </c>
      <c r="N48" s="7">
        <f t="shared" si="30"/>
        <v>599.42000000000007</v>
      </c>
      <c r="O48" s="7">
        <f t="shared" si="17"/>
        <v>4.166666666666667</v>
      </c>
      <c r="P48" s="7">
        <f t="shared" si="18"/>
        <v>3.0833333333333335</v>
      </c>
      <c r="Q48" s="7">
        <f t="shared" si="19"/>
        <v>5.541666666666667</v>
      </c>
      <c r="R48" s="7">
        <f t="shared" si="20"/>
        <v>1.0004836840325193</v>
      </c>
      <c r="S48" s="7">
        <f t="shared" si="24"/>
        <v>0.74035792618406426</v>
      </c>
      <c r="T48" s="7">
        <f t="shared" si="21"/>
        <v>1.3306432997632505</v>
      </c>
      <c r="U48" s="7">
        <f t="shared" si="22"/>
        <v>14.124500000000001</v>
      </c>
      <c r="V48" s="7">
        <v>412.58999021249298</v>
      </c>
      <c r="W48" s="7">
        <v>416.15617950693701</v>
      </c>
      <c r="X48" s="7">
        <v>421.38222802756201</v>
      </c>
      <c r="Y48" s="7">
        <f t="shared" si="31"/>
        <v>6.6058556509134309E-2</v>
      </c>
      <c r="Z48" s="7">
        <f t="shared" si="32"/>
        <v>0.21218296390933808</v>
      </c>
      <c r="AA48" s="7">
        <f t="shared" si="33"/>
        <v>0.52176886414016121</v>
      </c>
      <c r="AB48" s="7">
        <f t="shared" si="34"/>
        <v>562482002.81962776</v>
      </c>
      <c r="AC48" s="7">
        <f t="shared" si="35"/>
        <v>1806716719.3916228</v>
      </c>
      <c r="AD48" s="7">
        <f t="shared" si="36"/>
        <v>4442809701.2670584</v>
      </c>
      <c r="AE48" s="7">
        <f t="shared" si="37"/>
        <v>6749784.0338355331</v>
      </c>
      <c r="AF48" s="7">
        <f t="shared" si="38"/>
        <v>21680600.632699475</v>
      </c>
      <c r="AG48" s="7">
        <f t="shared" si="39"/>
        <v>53313716.415204696</v>
      </c>
    </row>
    <row r="49" spans="1:33" x14ac:dyDescent="0.2">
      <c r="A49">
        <v>4.3499999999999996</v>
      </c>
      <c r="B49" s="7">
        <v>8883.7199999999993</v>
      </c>
      <c r="C49" s="7">
        <f t="shared" si="14"/>
        <v>8883720000</v>
      </c>
      <c r="D49" s="7">
        <f t="shared" si="15"/>
        <v>2.7486366999999996</v>
      </c>
      <c r="E49" s="7">
        <f t="shared" si="25"/>
        <v>6.3360206999999988</v>
      </c>
      <c r="F49" s="7">
        <f t="shared" si="26"/>
        <v>11.623335600000001</v>
      </c>
      <c r="G49" s="7">
        <f t="shared" si="27"/>
        <v>1969077102.0096149</v>
      </c>
      <c r="H49" s="7">
        <f t="shared" si="28"/>
        <v>4539018662.6806421</v>
      </c>
      <c r="I49" s="7">
        <f t="shared" si="29"/>
        <v>8326762128.6338749</v>
      </c>
      <c r="J49" s="7">
        <v>0.1</v>
      </c>
      <c r="K49" s="7">
        <v>20</v>
      </c>
      <c r="L49" s="7">
        <f t="shared" si="16"/>
        <v>293.14999999999998</v>
      </c>
      <c r="M49" s="7">
        <v>3.4450000000000001E-2</v>
      </c>
      <c r="N49" s="7">
        <f t="shared" si="30"/>
        <v>599.42000000000007</v>
      </c>
      <c r="O49" s="7">
        <f t="shared" si="17"/>
        <v>4.166666666666667</v>
      </c>
      <c r="P49" s="7">
        <f t="shared" si="18"/>
        <v>3.0833333333333335</v>
      </c>
      <c r="Q49" s="7">
        <f t="shared" si="19"/>
        <v>5.541666666666667</v>
      </c>
      <c r="R49" s="7">
        <f t="shared" si="20"/>
        <v>1.0004836840325193</v>
      </c>
      <c r="S49" s="7">
        <f t="shared" si="24"/>
        <v>0.74035792618406426</v>
      </c>
      <c r="T49" s="7">
        <f t="shared" si="21"/>
        <v>1.3306432997632505</v>
      </c>
      <c r="U49" s="7">
        <f t="shared" si="22"/>
        <v>14.124500000000001</v>
      </c>
      <c r="V49" s="7">
        <v>412.62065292961898</v>
      </c>
      <c r="W49" s="7">
        <v>416.14883748107502</v>
      </c>
      <c r="X49" s="7">
        <v>421.30820277377597</v>
      </c>
      <c r="Y49" s="7">
        <f t="shared" si="31"/>
        <v>6.6840619245210134E-2</v>
      </c>
      <c r="Z49" s="7">
        <f t="shared" si="32"/>
        <v>0.21192990877884033</v>
      </c>
      <c r="AA49" s="7">
        <f t="shared" si="33"/>
        <v>0.51837549752581313</v>
      </c>
      <c r="AB49" s="7">
        <f t="shared" si="34"/>
        <v>593793346.00105822</v>
      </c>
      <c r="AC49" s="7">
        <f t="shared" si="35"/>
        <v>1882725969.2167594</v>
      </c>
      <c r="AD49" s="7">
        <f t="shared" si="36"/>
        <v>4605102774.8800163</v>
      </c>
      <c r="AE49" s="7">
        <f t="shared" si="37"/>
        <v>7125520.1520126993</v>
      </c>
      <c r="AF49" s="7">
        <f t="shared" si="38"/>
        <v>22592711.630601112</v>
      </c>
      <c r="AG49" s="7">
        <f t="shared" si="39"/>
        <v>55261233.298560195</v>
      </c>
    </row>
    <row r="50" spans="1:33" x14ac:dyDescent="0.2">
      <c r="A50">
        <v>4.45</v>
      </c>
      <c r="B50" s="7">
        <v>9147.7800000000007</v>
      </c>
      <c r="C50" s="7">
        <f t="shared" si="14"/>
        <v>9147780000</v>
      </c>
      <c r="D50" s="7">
        <f t="shared" si="15"/>
        <v>2.8804549000000002</v>
      </c>
      <c r="E50" s="7">
        <f t="shared" si="25"/>
        <v>6.5615309000000011</v>
      </c>
      <c r="F50" s="7">
        <f t="shared" si="26"/>
        <v>11.978891200000001</v>
      </c>
      <c r="G50" s="7">
        <f t="shared" si="27"/>
        <v>2124845269.3538382</v>
      </c>
      <c r="H50" s="7">
        <f t="shared" si="28"/>
        <v>4840290293.2394571</v>
      </c>
      <c r="I50" s="7">
        <f t="shared" si="29"/>
        <v>8836552274.5814629</v>
      </c>
      <c r="J50" s="7">
        <v>0.1</v>
      </c>
      <c r="K50" s="7">
        <v>20</v>
      </c>
      <c r="L50" s="7">
        <f t="shared" si="16"/>
        <v>293.14999999999998</v>
      </c>
      <c r="M50" s="7">
        <v>3.4450000000000001E-2</v>
      </c>
      <c r="N50" s="7">
        <f t="shared" si="30"/>
        <v>599.42000000000007</v>
      </c>
      <c r="O50" s="7">
        <f t="shared" si="17"/>
        <v>4.166666666666667</v>
      </c>
      <c r="P50" s="7">
        <f t="shared" si="18"/>
        <v>3.0833333333333335</v>
      </c>
      <c r="Q50" s="7">
        <f t="shared" si="19"/>
        <v>5.541666666666667</v>
      </c>
      <c r="R50" s="7">
        <f t="shared" si="20"/>
        <v>1.0004836840325193</v>
      </c>
      <c r="S50" s="7">
        <f t="shared" si="24"/>
        <v>0.74035792618406426</v>
      </c>
      <c r="T50" s="7">
        <f t="shared" si="21"/>
        <v>1.3306432997632505</v>
      </c>
      <c r="U50" s="7">
        <f t="shared" si="22"/>
        <v>14.124500000000001</v>
      </c>
      <c r="V50" s="7">
        <v>412.64790887182698</v>
      </c>
      <c r="W50" s="7">
        <v>416.13912510994402</v>
      </c>
      <c r="X50" s="7">
        <v>421.23409021112599</v>
      </c>
      <c r="Y50" s="7">
        <f t="shared" si="31"/>
        <v>6.7535791060868794E-2</v>
      </c>
      <c r="Z50" s="7">
        <f t="shared" si="32"/>
        <v>0.21159515575696347</v>
      </c>
      <c r="AA50" s="7">
        <f t="shared" si="33"/>
        <v>0.51497812861537118</v>
      </c>
      <c r="AB50" s="7">
        <f t="shared" si="34"/>
        <v>617802558.75079429</v>
      </c>
      <c r="AC50" s="7">
        <f t="shared" si="35"/>
        <v>1935625933.9304354</v>
      </c>
      <c r="AD50" s="7">
        <f t="shared" si="36"/>
        <v>4710906625.3851204</v>
      </c>
      <c r="AE50" s="7">
        <f t="shared" si="37"/>
        <v>7413630.7050095312</v>
      </c>
      <c r="AF50" s="7">
        <f t="shared" si="38"/>
        <v>23227511.207165226</v>
      </c>
      <c r="AG50" s="7">
        <f t="shared" si="39"/>
        <v>56530879.504621446</v>
      </c>
    </row>
    <row r="51" spans="1:33" x14ac:dyDescent="0.2">
      <c r="A51">
        <v>4.55</v>
      </c>
      <c r="B51" s="7">
        <v>7603.29</v>
      </c>
      <c r="C51" s="7">
        <f t="shared" si="14"/>
        <v>7603290000</v>
      </c>
      <c r="D51" s="7">
        <f t="shared" si="15"/>
        <v>3.0122730999999998</v>
      </c>
      <c r="E51" s="7">
        <f t="shared" si="25"/>
        <v>6.7870410999999997</v>
      </c>
      <c r="F51" s="7">
        <f t="shared" si="26"/>
        <v>12.3344468</v>
      </c>
      <c r="G51" s="7">
        <f t="shared" si="27"/>
        <v>1846912914.0805588</v>
      </c>
      <c r="H51" s="7">
        <f t="shared" si="28"/>
        <v>4161333796.7216597</v>
      </c>
      <c r="I51" s="7">
        <f t="shared" si="29"/>
        <v>7562610801.4441423</v>
      </c>
      <c r="J51" s="7">
        <v>0.1</v>
      </c>
      <c r="K51" s="7">
        <v>20</v>
      </c>
      <c r="L51" s="7">
        <f t="shared" si="16"/>
        <v>293.14999999999998</v>
      </c>
      <c r="M51" s="7">
        <v>3.4450000000000001E-2</v>
      </c>
      <c r="N51" s="7">
        <f t="shared" si="30"/>
        <v>599.42000000000007</v>
      </c>
      <c r="O51" s="7">
        <f t="shared" si="17"/>
        <v>4.166666666666667</v>
      </c>
      <c r="P51" s="7">
        <f t="shared" si="18"/>
        <v>3.0833333333333335</v>
      </c>
      <c r="Q51" s="7">
        <f t="shared" si="19"/>
        <v>5.541666666666667</v>
      </c>
      <c r="R51" s="7">
        <f t="shared" si="20"/>
        <v>1.0004836840325193</v>
      </c>
      <c r="S51" s="7">
        <f t="shared" si="24"/>
        <v>0.74035792618406426</v>
      </c>
      <c r="T51" s="7">
        <f t="shared" si="21"/>
        <v>1.3306432997632505</v>
      </c>
      <c r="U51" s="7">
        <f t="shared" si="22"/>
        <v>14.124500000000001</v>
      </c>
      <c r="V51" s="7">
        <v>412.67209633350899</v>
      </c>
      <c r="W51" s="7">
        <v>416.12735215948697</v>
      </c>
      <c r="X51" s="7">
        <v>421.16009410322101</v>
      </c>
      <c r="Y51" s="7">
        <f t="shared" si="31"/>
        <v>6.8152700266404076E-2</v>
      </c>
      <c r="Z51" s="7">
        <f t="shared" si="32"/>
        <v>0.21118938144204649</v>
      </c>
      <c r="AA51" s="7">
        <f t="shared" si="33"/>
        <v>0.511586098067496</v>
      </c>
      <c r="AB51" s="7">
        <f t="shared" si="34"/>
        <v>518184744.40854746</v>
      </c>
      <c r="AC51" s="7">
        <f t="shared" si="35"/>
        <v>1605734112.0244977</v>
      </c>
      <c r="AD51" s="7">
        <f t="shared" si="36"/>
        <v>3889737463.5756116</v>
      </c>
      <c r="AE51" s="7">
        <f t="shared" si="37"/>
        <v>6218216.9329025699</v>
      </c>
      <c r="AF51" s="7">
        <f t="shared" si="38"/>
        <v>19268809.344293971</v>
      </c>
      <c r="AG51" s="7">
        <f t="shared" si="39"/>
        <v>46676849.562907338</v>
      </c>
    </row>
    <row r="52" spans="1:33" x14ac:dyDescent="0.2">
      <c r="A52">
        <v>4.6500000000000004</v>
      </c>
      <c r="B52" s="7">
        <v>7871.13</v>
      </c>
      <c r="C52" s="7">
        <f t="shared" si="14"/>
        <v>7871130000</v>
      </c>
      <c r="D52" s="7">
        <f t="shared" si="15"/>
        <v>3.1440913000000004</v>
      </c>
      <c r="E52" s="7">
        <f t="shared" si="25"/>
        <v>7.0125513000000002</v>
      </c>
      <c r="F52" s="7">
        <f t="shared" si="26"/>
        <v>12.690002400000003</v>
      </c>
      <c r="G52" s="7">
        <f t="shared" si="27"/>
        <v>1995642541.2001884</v>
      </c>
      <c r="H52" s="7">
        <f t="shared" si="28"/>
        <v>4451062122.98246</v>
      </c>
      <c r="I52" s="7">
        <f t="shared" si="29"/>
        <v>8054698868.7550163</v>
      </c>
      <c r="J52" s="7">
        <v>0.1</v>
      </c>
      <c r="K52" s="7">
        <v>20</v>
      </c>
      <c r="L52" s="7">
        <f t="shared" si="16"/>
        <v>293.14999999999998</v>
      </c>
      <c r="M52" s="7">
        <v>3.4450000000000001E-2</v>
      </c>
      <c r="N52" s="7">
        <f t="shared" si="30"/>
        <v>599.42000000000007</v>
      </c>
      <c r="O52" s="7">
        <f t="shared" si="17"/>
        <v>4.166666666666667</v>
      </c>
      <c r="P52" s="7">
        <f t="shared" si="18"/>
        <v>3.0833333333333335</v>
      </c>
      <c r="Q52" s="7">
        <f t="shared" si="19"/>
        <v>5.541666666666667</v>
      </c>
      <c r="R52" s="7">
        <f t="shared" si="20"/>
        <v>1.0004836840325193</v>
      </c>
      <c r="S52" s="7">
        <f t="shared" si="24"/>
        <v>0.74035792618406426</v>
      </c>
      <c r="T52" s="7">
        <f t="shared" si="21"/>
        <v>1.3306432997632505</v>
      </c>
      <c r="U52" s="7">
        <f t="shared" si="22"/>
        <v>14.124500000000001</v>
      </c>
      <c r="V52" s="7">
        <v>412.69351617913497</v>
      </c>
      <c r="W52" s="7">
        <v>416.11379023295598</v>
      </c>
      <c r="X52" s="7">
        <v>421.08638538506898</v>
      </c>
      <c r="Y52" s="7">
        <f t="shared" si="31"/>
        <v>6.8699020509575617E-2</v>
      </c>
      <c r="Z52" s="7">
        <f t="shared" si="32"/>
        <v>0.21072194709182571</v>
      </c>
      <c r="AA52" s="7">
        <f t="shared" si="33"/>
        <v>0.5082072416560548</v>
      </c>
      <c r="AB52" s="7">
        <f t="shared" si="34"/>
        <v>540738921.30353594</v>
      </c>
      <c r="AC52" s="7">
        <f t="shared" si="35"/>
        <v>1658619839.4128821</v>
      </c>
      <c r="AD52" s="7">
        <f t="shared" si="36"/>
        <v>4000165266.0162225</v>
      </c>
      <c r="AE52" s="7">
        <f t="shared" si="37"/>
        <v>6488867.0556424316</v>
      </c>
      <c r="AF52" s="7">
        <f t="shared" si="38"/>
        <v>19903438.072954588</v>
      </c>
      <c r="AG52" s="7">
        <f t="shared" si="39"/>
        <v>48001983.19219467</v>
      </c>
    </row>
    <row r="53" spans="1:33" x14ac:dyDescent="0.2">
      <c r="A53">
        <v>4.75</v>
      </c>
      <c r="B53" s="7">
        <v>6993.36</v>
      </c>
      <c r="C53" s="7">
        <f t="shared" si="14"/>
        <v>6993360000</v>
      </c>
      <c r="D53" s="7">
        <f t="shared" si="15"/>
        <v>3.2759095</v>
      </c>
      <c r="E53" s="7">
        <f t="shared" si="25"/>
        <v>7.2380615000000006</v>
      </c>
      <c r="F53" s="7">
        <f t="shared" si="26"/>
        <v>13.045558000000002</v>
      </c>
      <c r="G53" s="7">
        <f t="shared" si="27"/>
        <v>1847431310.1285889</v>
      </c>
      <c r="H53" s="7">
        <f t="shared" si="28"/>
        <v>4081865338.3850498</v>
      </c>
      <c r="I53" s="7">
        <f t="shared" si="29"/>
        <v>7356971341.0271225</v>
      </c>
      <c r="J53" s="7">
        <v>0.1</v>
      </c>
      <c r="K53" s="7">
        <v>20</v>
      </c>
      <c r="L53" s="7">
        <f t="shared" si="16"/>
        <v>293.14999999999998</v>
      </c>
      <c r="M53" s="7">
        <v>3.4450000000000001E-2</v>
      </c>
      <c r="N53" s="7">
        <f t="shared" si="30"/>
        <v>599.42000000000007</v>
      </c>
      <c r="O53" s="7">
        <f t="shared" si="17"/>
        <v>4.166666666666667</v>
      </c>
      <c r="P53" s="7">
        <f t="shared" si="18"/>
        <v>3.0833333333333335</v>
      </c>
      <c r="Q53" s="7">
        <f t="shared" si="19"/>
        <v>5.541666666666667</v>
      </c>
      <c r="R53" s="7">
        <f t="shared" si="20"/>
        <v>1.0004836840325193</v>
      </c>
      <c r="S53" s="7">
        <f t="shared" si="24"/>
        <v>0.74035792618406426</v>
      </c>
      <c r="T53" s="7">
        <f t="shared" si="21"/>
        <v>1.3306432997632505</v>
      </c>
      <c r="U53" s="7">
        <f t="shared" si="22"/>
        <v>14.124500000000001</v>
      </c>
      <c r="V53" s="7">
        <v>412.712436511833</v>
      </c>
      <c r="W53" s="7">
        <v>416.09867782466398</v>
      </c>
      <c r="X53" s="7">
        <v>421.013107042711</v>
      </c>
      <c r="Y53" s="7">
        <f t="shared" si="31"/>
        <v>6.9181589849288072E-2</v>
      </c>
      <c r="Z53" s="7">
        <f t="shared" si="32"/>
        <v>0.21020107280939276</v>
      </c>
      <c r="AA53" s="7">
        <f t="shared" si="33"/>
        <v>0.50484811395578266</v>
      </c>
      <c r="AB53" s="7">
        <f t="shared" si="34"/>
        <v>483811763.18841726</v>
      </c>
      <c r="AC53" s="7">
        <f t="shared" si="35"/>
        <v>1470011774.542295</v>
      </c>
      <c r="AD53" s="7">
        <f t="shared" si="36"/>
        <v>3530584606.2138124</v>
      </c>
      <c r="AE53" s="7">
        <f t="shared" si="37"/>
        <v>5805741.1582610076</v>
      </c>
      <c r="AF53" s="7">
        <f t="shared" si="38"/>
        <v>17640141.294507537</v>
      </c>
      <c r="AG53" s="7">
        <f t="shared" si="39"/>
        <v>42367015.274565749</v>
      </c>
    </row>
    <row r="54" spans="1:33" x14ac:dyDescent="0.2">
      <c r="A54">
        <v>4.8499999999999996</v>
      </c>
      <c r="B54" s="7">
        <v>7082.01</v>
      </c>
      <c r="C54" s="7">
        <f t="shared" si="14"/>
        <v>7082010000</v>
      </c>
      <c r="D54" s="7">
        <f t="shared" si="15"/>
        <v>3.4077276999999997</v>
      </c>
      <c r="E54" s="7">
        <f t="shared" si="25"/>
        <v>7.4635716999999993</v>
      </c>
      <c r="F54" s="7">
        <f t="shared" si="26"/>
        <v>13.4011136</v>
      </c>
      <c r="G54" s="7">
        <f t="shared" si="27"/>
        <v>1946130411.3493133</v>
      </c>
      <c r="H54" s="7">
        <f t="shared" si="28"/>
        <v>4262395690.4350338</v>
      </c>
      <c r="I54" s="7">
        <f t="shared" si="29"/>
        <v>7653286007.2437344</v>
      </c>
      <c r="J54" s="7">
        <v>0.1</v>
      </c>
      <c r="K54" s="7">
        <v>20</v>
      </c>
      <c r="L54" s="7">
        <f t="shared" si="16"/>
        <v>293.14999999999998</v>
      </c>
      <c r="M54" s="7">
        <v>3.4450000000000001E-2</v>
      </c>
      <c r="N54" s="7">
        <f t="shared" si="30"/>
        <v>599.42000000000007</v>
      </c>
      <c r="O54" s="7">
        <f t="shared" si="17"/>
        <v>4.166666666666667</v>
      </c>
      <c r="P54" s="7">
        <f t="shared" si="18"/>
        <v>3.0833333333333335</v>
      </c>
      <c r="Q54" s="7">
        <f t="shared" si="19"/>
        <v>5.541666666666667</v>
      </c>
      <c r="R54" s="7">
        <f t="shared" si="20"/>
        <v>1.0004836840325193</v>
      </c>
      <c r="S54" s="7">
        <f t="shared" si="24"/>
        <v>0.74035792618406426</v>
      </c>
      <c r="T54" s="7">
        <f t="shared" si="21"/>
        <v>1.3306432997632505</v>
      </c>
      <c r="U54" s="7">
        <f t="shared" si="22"/>
        <v>14.124500000000001</v>
      </c>
      <c r="V54" s="7">
        <v>412.72909669228801</v>
      </c>
      <c r="W54" s="7">
        <v>416.08222464225003</v>
      </c>
      <c r="X54" s="7">
        <v>420.94037823747601</v>
      </c>
      <c r="Y54" s="7">
        <f t="shared" si="31"/>
        <v>6.9606513258932939E-2</v>
      </c>
      <c r="Z54" s="7">
        <f t="shared" si="32"/>
        <v>0.20963398651725332</v>
      </c>
      <c r="AA54" s="7">
        <f t="shared" si="33"/>
        <v>0.50151417740084447</v>
      </c>
      <c r="AB54" s="7">
        <f t="shared" si="34"/>
        <v>492954022.96489567</v>
      </c>
      <c r="AC54" s="7">
        <f t="shared" si="35"/>
        <v>1484629988.8550532</v>
      </c>
      <c r="AD54" s="7">
        <f t="shared" si="36"/>
        <v>3551728419.4945545</v>
      </c>
      <c r="AE54" s="7">
        <f t="shared" si="37"/>
        <v>5915448.2755787475</v>
      </c>
      <c r="AF54" s="7">
        <f t="shared" si="38"/>
        <v>17815559.86626064</v>
      </c>
      <c r="AG54" s="7">
        <f t="shared" si="39"/>
        <v>42620741.033934653</v>
      </c>
    </row>
    <row r="55" spans="1:33" x14ac:dyDescent="0.2">
      <c r="A55">
        <v>4.95</v>
      </c>
      <c r="B55" s="7">
        <v>3102.57</v>
      </c>
      <c r="C55" s="7">
        <f t="shared" si="14"/>
        <v>3102570000</v>
      </c>
      <c r="D55" s="7">
        <f t="shared" si="15"/>
        <v>3.5395459000000002</v>
      </c>
      <c r="E55" s="7">
        <f t="shared" si="25"/>
        <v>7.6890818999999997</v>
      </c>
      <c r="F55" s="7">
        <f t="shared" si="26"/>
        <v>13.756669200000003</v>
      </c>
      <c r="G55" s="7">
        <f t="shared" si="27"/>
        <v>885563394.74773645</v>
      </c>
      <c r="H55" s="7">
        <f t="shared" si="28"/>
        <v>1923740971.9301491</v>
      </c>
      <c r="I55" s="7">
        <f t="shared" si="29"/>
        <v>3441798191.4498205</v>
      </c>
      <c r="J55" s="7">
        <v>0.1</v>
      </c>
      <c r="K55" s="7">
        <v>20</v>
      </c>
      <c r="L55" s="7">
        <f t="shared" si="16"/>
        <v>293.14999999999998</v>
      </c>
      <c r="M55" s="7">
        <v>3.4450000000000001E-2</v>
      </c>
      <c r="N55" s="7">
        <f t="shared" si="30"/>
        <v>599.42000000000007</v>
      </c>
      <c r="O55" s="7">
        <f t="shared" si="17"/>
        <v>4.166666666666667</v>
      </c>
      <c r="P55" s="7">
        <f t="shared" si="18"/>
        <v>3.0833333333333335</v>
      </c>
      <c r="Q55" s="7">
        <f t="shared" si="19"/>
        <v>5.541666666666667</v>
      </c>
      <c r="R55" s="7">
        <f t="shared" si="20"/>
        <v>1.0004836840325193</v>
      </c>
      <c r="S55" s="7">
        <f t="shared" si="24"/>
        <v>0.74035792618406426</v>
      </c>
      <c r="T55" s="7">
        <f t="shared" si="21"/>
        <v>1.3306432997632505</v>
      </c>
      <c r="U55" s="7">
        <f t="shared" si="22"/>
        <v>14.124500000000001</v>
      </c>
      <c r="V55" s="7">
        <v>412.74371080761699</v>
      </c>
      <c r="W55" s="7">
        <v>416.06461531286999</v>
      </c>
      <c r="X55" s="7">
        <v>420.868297799608</v>
      </c>
      <c r="Y55" s="7">
        <f t="shared" si="31"/>
        <v>6.9979251101197348E-2</v>
      </c>
      <c r="Z55" s="7">
        <f t="shared" si="32"/>
        <v>0.20902705169735381</v>
      </c>
      <c r="AA55" s="7">
        <f t="shared" si="33"/>
        <v>0.49820996243501825</v>
      </c>
      <c r="AB55" s="7">
        <f t="shared" si="34"/>
        <v>217115525.08904186</v>
      </c>
      <c r="AC55" s="7">
        <f t="shared" si="35"/>
        <v>648521059.78465903</v>
      </c>
      <c r="AD55" s="7">
        <f t="shared" si="36"/>
        <v>1545731283.1520145</v>
      </c>
      <c r="AE55" s="7">
        <f t="shared" si="37"/>
        <v>2605386.3010685025</v>
      </c>
      <c r="AF55" s="7">
        <f t="shared" si="38"/>
        <v>7782252.7174159084</v>
      </c>
      <c r="AG55" s="7">
        <f t="shared" si="39"/>
        <v>18548775.397824172</v>
      </c>
    </row>
    <row r="56" spans="1:33" x14ac:dyDescent="0.2">
      <c r="A56">
        <v>5.05</v>
      </c>
      <c r="B56" s="7">
        <v>3062.97</v>
      </c>
      <c r="C56" s="7">
        <f t="shared" si="14"/>
        <v>3062970000</v>
      </c>
      <c r="D56" s="7">
        <f t="shared" si="15"/>
        <v>3.6713640999999999</v>
      </c>
      <c r="E56" s="7">
        <f t="shared" si="25"/>
        <v>7.9145921000000001</v>
      </c>
      <c r="F56" s="7">
        <f t="shared" si="26"/>
        <v>14.112224800000002</v>
      </c>
      <c r="G56" s="7">
        <f t="shared" si="27"/>
        <v>906819225.7724812</v>
      </c>
      <c r="H56" s="7">
        <f t="shared" si="28"/>
        <v>1954887634.3882637</v>
      </c>
      <c r="I56" s="7">
        <f t="shared" si="29"/>
        <v>3485689901.2177005</v>
      </c>
      <c r="J56" s="7">
        <v>0.1</v>
      </c>
      <c r="K56" s="7">
        <v>20</v>
      </c>
      <c r="L56" s="7">
        <f t="shared" si="16"/>
        <v>293.14999999999998</v>
      </c>
      <c r="M56" s="7">
        <v>3.4450000000000001E-2</v>
      </c>
      <c r="N56" s="7">
        <f t="shared" si="30"/>
        <v>599.42000000000007</v>
      </c>
      <c r="O56" s="7">
        <f t="shared" si="17"/>
        <v>4.166666666666667</v>
      </c>
      <c r="P56" s="7">
        <f t="shared" si="18"/>
        <v>3.0833333333333335</v>
      </c>
      <c r="Q56" s="7">
        <f t="shared" si="19"/>
        <v>5.541666666666667</v>
      </c>
      <c r="R56" s="7">
        <f t="shared" si="20"/>
        <v>1.0004836840325193</v>
      </c>
      <c r="S56" s="7">
        <f t="shared" si="24"/>
        <v>0.74035792618406426</v>
      </c>
      <c r="T56" s="7">
        <f t="shared" si="21"/>
        <v>1.3306432997632505</v>
      </c>
      <c r="U56" s="7">
        <f t="shared" si="22"/>
        <v>14.124500000000001</v>
      </c>
      <c r="V56" s="7">
        <v>412.75647067309501</v>
      </c>
      <c r="W56" s="7">
        <v>416.04601256893102</v>
      </c>
      <c r="X56" s="7">
        <v>420.79694719384901</v>
      </c>
      <c r="Y56" s="7">
        <f t="shared" si="31"/>
        <v>7.0304695688077554E-2</v>
      </c>
      <c r="Z56" s="7">
        <f t="shared" si="32"/>
        <v>0.20838587719271673</v>
      </c>
      <c r="AA56" s="7">
        <f t="shared" si="33"/>
        <v>0.49493920345598236</v>
      </c>
      <c r="AB56" s="7">
        <f t="shared" si="34"/>
        <v>215341173.75171089</v>
      </c>
      <c r="AC56" s="7">
        <f t="shared" si="35"/>
        <v>638279690.26497555</v>
      </c>
      <c r="AD56" s="7">
        <f t="shared" si="36"/>
        <v>1515983932.0095704</v>
      </c>
      <c r="AE56" s="7">
        <f t="shared" si="37"/>
        <v>2584094.0850205305</v>
      </c>
      <c r="AF56" s="7">
        <f t="shared" si="38"/>
        <v>7659356.2831797069</v>
      </c>
      <c r="AG56" s="7">
        <f t="shared" si="39"/>
        <v>18191807.184114844</v>
      </c>
    </row>
    <row r="57" spans="1:33" x14ac:dyDescent="0.2">
      <c r="A57">
        <v>5.15</v>
      </c>
      <c r="B57" s="7">
        <v>2978.64</v>
      </c>
      <c r="C57" s="7">
        <f t="shared" si="14"/>
        <v>2978640000</v>
      </c>
      <c r="D57" s="7">
        <f t="shared" si="15"/>
        <v>3.8031823000000005</v>
      </c>
      <c r="E57" s="7">
        <f t="shared" si="25"/>
        <v>8.1401023000000006</v>
      </c>
      <c r="F57" s="7">
        <f t="shared" si="26"/>
        <v>14.467780400000004</v>
      </c>
      <c r="G57" s="7">
        <f t="shared" si="27"/>
        <v>913514993.07844615</v>
      </c>
      <c r="H57" s="7">
        <f t="shared" si="28"/>
        <v>1955232463.151278</v>
      </c>
      <c r="I57" s="7">
        <f t="shared" si="29"/>
        <v>3475125110.8753004</v>
      </c>
      <c r="J57" s="7">
        <v>0.1</v>
      </c>
      <c r="K57" s="7">
        <v>20</v>
      </c>
      <c r="L57" s="7">
        <f t="shared" si="16"/>
        <v>293.14999999999998</v>
      </c>
      <c r="M57" s="7">
        <v>3.4450000000000001E-2</v>
      </c>
      <c r="N57" s="7">
        <f t="shared" si="30"/>
        <v>599.42000000000007</v>
      </c>
      <c r="O57" s="7">
        <f t="shared" si="17"/>
        <v>4.166666666666667</v>
      </c>
      <c r="P57" s="7">
        <f t="shared" si="18"/>
        <v>3.0833333333333335</v>
      </c>
      <c r="Q57" s="7">
        <f t="shared" si="19"/>
        <v>5.541666666666667</v>
      </c>
      <c r="R57" s="7">
        <f t="shared" si="20"/>
        <v>1.0004836840325193</v>
      </c>
      <c r="S57" s="7">
        <f t="shared" si="24"/>
        <v>0.74035792618406426</v>
      </c>
      <c r="T57" s="7">
        <f t="shared" si="21"/>
        <v>1.3306432997632505</v>
      </c>
      <c r="U57" s="7">
        <f t="shared" si="22"/>
        <v>14.124500000000001</v>
      </c>
      <c r="V57" s="7">
        <v>412.76754843619699</v>
      </c>
      <c r="W57" s="7">
        <v>416.02655999309701</v>
      </c>
      <c r="X57" s="7">
        <v>420.72639304187902</v>
      </c>
      <c r="Y57" s="7">
        <f t="shared" si="31"/>
        <v>7.0587237697826141E-2</v>
      </c>
      <c r="Z57" s="7">
        <f t="shared" si="32"/>
        <v>0.20771541181861902</v>
      </c>
      <c r="AA57" s="7">
        <f t="shared" si="33"/>
        <v>0.49170495444562956</v>
      </c>
      <c r="AB57" s="7">
        <f t="shared" si="34"/>
        <v>210253969.69625285</v>
      </c>
      <c r="AC57" s="7">
        <f t="shared" si="35"/>
        <v>618709434.25941133</v>
      </c>
      <c r="AD57" s="7">
        <f t="shared" si="36"/>
        <v>1464612045.5099301</v>
      </c>
      <c r="AE57" s="7">
        <f t="shared" si="37"/>
        <v>2523047.6363550345</v>
      </c>
      <c r="AF57" s="7">
        <f t="shared" si="38"/>
        <v>7424513.211112936</v>
      </c>
      <c r="AG57" s="7">
        <f t="shared" si="39"/>
        <v>17575344.546119165</v>
      </c>
    </row>
    <row r="58" spans="1:33" x14ac:dyDescent="0.2">
      <c r="A58">
        <v>5.25</v>
      </c>
      <c r="B58" s="7">
        <v>2863.53</v>
      </c>
      <c r="C58" s="7">
        <f t="shared" si="14"/>
        <v>2863530000</v>
      </c>
      <c r="D58" s="7">
        <f t="shared" si="15"/>
        <v>3.9350005000000001</v>
      </c>
      <c r="E58" s="7">
        <f t="shared" si="25"/>
        <v>8.3656124999999992</v>
      </c>
      <c r="F58" s="7">
        <f t="shared" si="26"/>
        <v>14.823336000000003</v>
      </c>
      <c r="G58" s="7">
        <f t="shared" si="27"/>
        <v>908650873.40952969</v>
      </c>
      <c r="H58" s="7">
        <f t="shared" si="28"/>
        <v>1931745905.6817594</v>
      </c>
      <c r="I58" s="7">
        <f t="shared" si="29"/>
        <v>3422931509.9814911</v>
      </c>
      <c r="J58" s="7">
        <v>0.1</v>
      </c>
      <c r="K58" s="7">
        <v>20</v>
      </c>
      <c r="L58" s="7">
        <f t="shared" si="16"/>
        <v>293.14999999999998</v>
      </c>
      <c r="M58" s="7">
        <v>3.4450000000000001E-2</v>
      </c>
      <c r="N58" s="7">
        <f t="shared" si="30"/>
        <v>599.42000000000007</v>
      </c>
      <c r="O58" s="7">
        <f t="shared" si="17"/>
        <v>4.166666666666667</v>
      </c>
      <c r="P58" s="7">
        <f t="shared" si="18"/>
        <v>3.0833333333333335</v>
      </c>
      <c r="Q58" s="7">
        <f t="shared" si="19"/>
        <v>5.541666666666667</v>
      </c>
      <c r="R58" s="7">
        <f t="shared" si="20"/>
        <v>1.0004836840325193</v>
      </c>
      <c r="S58" s="7">
        <f t="shared" si="24"/>
        <v>0.74035792618406426</v>
      </c>
      <c r="T58" s="7">
        <f t="shared" si="21"/>
        <v>1.3306432997632505</v>
      </c>
      <c r="U58" s="7">
        <f t="shared" si="22"/>
        <v>14.124500000000001</v>
      </c>
      <c r="V58" s="7">
        <v>412.777098840902</v>
      </c>
      <c r="W58" s="7">
        <v>416.006384388811</v>
      </c>
      <c r="X58" s="7">
        <v>420.65668927172601</v>
      </c>
      <c r="Y58" s="7">
        <f t="shared" si="31"/>
        <v>7.0830823926780945E-2</v>
      </c>
      <c r="Z58" s="7">
        <f t="shared" si="32"/>
        <v>0.20702002606658826</v>
      </c>
      <c r="AA58" s="7">
        <f t="shared" si="33"/>
        <v>0.48850968750044488</v>
      </c>
      <c r="AB58" s="7">
        <f t="shared" si="34"/>
        <v>202826189.23905504</v>
      </c>
      <c r="AC58" s="7">
        <f t="shared" si="35"/>
        <v>592808055.24245751</v>
      </c>
      <c r="AD58" s="7">
        <f t="shared" si="36"/>
        <v>1398862145.448149</v>
      </c>
      <c r="AE58" s="7">
        <f t="shared" si="37"/>
        <v>2433914.2708686604</v>
      </c>
      <c r="AF58" s="7">
        <f t="shared" si="38"/>
        <v>7113696.662909491</v>
      </c>
      <c r="AG58" s="7">
        <f t="shared" si="39"/>
        <v>16786345.74537779</v>
      </c>
    </row>
    <row r="59" spans="1:33" x14ac:dyDescent="0.2">
      <c r="A59">
        <v>5.35</v>
      </c>
      <c r="B59" s="7">
        <v>2761.92</v>
      </c>
      <c r="C59" s="7">
        <f t="shared" si="14"/>
        <v>2761920000</v>
      </c>
      <c r="D59" s="7">
        <f t="shared" si="15"/>
        <v>4.0668186999999998</v>
      </c>
      <c r="E59" s="7">
        <f t="shared" si="25"/>
        <v>8.5911226999999997</v>
      </c>
      <c r="F59" s="7">
        <f t="shared" si="26"/>
        <v>15.178891600000002</v>
      </c>
      <c r="G59" s="7">
        <f t="shared" si="27"/>
        <v>905766858.17081845</v>
      </c>
      <c r="H59" s="7">
        <f t="shared" si="28"/>
        <v>1913425404.5155735</v>
      </c>
      <c r="I59" s="7">
        <f t="shared" si="29"/>
        <v>3380661388.9739985</v>
      </c>
      <c r="J59" s="7">
        <v>0.1</v>
      </c>
      <c r="K59" s="7">
        <v>20</v>
      </c>
      <c r="L59" s="7">
        <f t="shared" si="16"/>
        <v>293.14999999999998</v>
      </c>
      <c r="M59" s="7">
        <v>3.4450000000000001E-2</v>
      </c>
      <c r="N59" s="7">
        <f t="shared" si="30"/>
        <v>599.42000000000007</v>
      </c>
      <c r="O59" s="7">
        <f t="shared" si="17"/>
        <v>4.166666666666667</v>
      </c>
      <c r="P59" s="7">
        <f t="shared" si="18"/>
        <v>3.0833333333333335</v>
      </c>
      <c r="Q59" s="7">
        <f t="shared" si="19"/>
        <v>5.541666666666667</v>
      </c>
      <c r="R59" s="7">
        <f t="shared" si="20"/>
        <v>1.0004836840325193</v>
      </c>
      <c r="S59" s="7">
        <f t="shared" si="24"/>
        <v>0.74035792618406426</v>
      </c>
      <c r="T59" s="7">
        <f t="shared" si="21"/>
        <v>1.3306432997632505</v>
      </c>
      <c r="U59" s="7">
        <f t="shared" si="22"/>
        <v>14.124500000000001</v>
      </c>
      <c r="V59" s="7">
        <v>412.78526120124002</v>
      </c>
      <c r="W59" s="7">
        <v>415.98559783204303</v>
      </c>
      <c r="X59" s="7">
        <v>420.587878952621</v>
      </c>
      <c r="Y59" s="7">
        <f t="shared" si="31"/>
        <v>7.1039007625327805E-2</v>
      </c>
      <c r="Z59" s="7">
        <f t="shared" si="32"/>
        <v>0.2063035828213047</v>
      </c>
      <c r="AA59" s="7">
        <f t="shared" si="33"/>
        <v>0.48535537694247632</v>
      </c>
      <c r="AB59" s="7">
        <f t="shared" si="34"/>
        <v>196204055.94054538</v>
      </c>
      <c r="AC59" s="7">
        <f t="shared" si="35"/>
        <v>569793991.46581793</v>
      </c>
      <c r="AD59" s="7">
        <f t="shared" si="36"/>
        <v>1340512722.6849642</v>
      </c>
      <c r="AE59" s="7">
        <f t="shared" si="37"/>
        <v>2354448.6712865448</v>
      </c>
      <c r="AF59" s="7">
        <f t="shared" si="38"/>
        <v>6837527.8975898148</v>
      </c>
      <c r="AG59" s="7">
        <f t="shared" si="39"/>
        <v>16086152.672219571</v>
      </c>
    </row>
    <row r="60" spans="1:33" x14ac:dyDescent="0.2">
      <c r="A60">
        <v>5.45</v>
      </c>
      <c r="B60" s="7">
        <v>2623.5</v>
      </c>
      <c r="C60" s="7">
        <f t="shared" si="14"/>
        <v>2623500000</v>
      </c>
      <c r="D60" s="7">
        <f t="shared" si="15"/>
        <v>4.1986369000000003</v>
      </c>
      <c r="E60" s="7">
        <f t="shared" si="25"/>
        <v>8.8166329000000001</v>
      </c>
      <c r="F60" s="7">
        <f t="shared" si="26"/>
        <v>15.534447200000001</v>
      </c>
      <c r="G60" s="7">
        <f t="shared" si="27"/>
        <v>888259591.872576</v>
      </c>
      <c r="H60" s="7">
        <f t="shared" si="28"/>
        <v>1865238392.3564162</v>
      </c>
      <c r="I60" s="7">
        <f t="shared" si="29"/>
        <v>3286452736.5626879</v>
      </c>
      <c r="J60" s="7">
        <v>0.1</v>
      </c>
      <c r="K60" s="7">
        <v>20</v>
      </c>
      <c r="L60" s="7">
        <f t="shared" si="16"/>
        <v>293.14999999999998</v>
      </c>
      <c r="M60" s="7">
        <v>3.4450000000000001E-2</v>
      </c>
      <c r="N60" s="7">
        <f t="shared" si="30"/>
        <v>599.42000000000007</v>
      </c>
      <c r="O60" s="7">
        <f t="shared" si="17"/>
        <v>4.166666666666667</v>
      </c>
      <c r="P60" s="7">
        <f t="shared" si="18"/>
        <v>3.0833333333333335</v>
      </c>
      <c r="Q60" s="7">
        <f t="shared" si="19"/>
        <v>5.541666666666667</v>
      </c>
      <c r="R60" s="7">
        <f t="shared" si="20"/>
        <v>1.0004836840325193</v>
      </c>
      <c r="S60" s="7">
        <f t="shared" si="24"/>
        <v>0.74035792618406426</v>
      </c>
      <c r="T60" s="7">
        <f t="shared" si="21"/>
        <v>1.3306432997632505</v>
      </c>
      <c r="U60" s="7">
        <f t="shared" si="22"/>
        <v>14.124500000000001</v>
      </c>
      <c r="V60" s="7">
        <v>412.79216112524398</v>
      </c>
      <c r="W60" s="7">
        <v>415.964299450927</v>
      </c>
      <c r="X60" s="7">
        <v>420.51999586391702</v>
      </c>
      <c r="Y60" s="7">
        <f t="shared" si="31"/>
        <v>7.1214992467867277E-2</v>
      </c>
      <c r="Z60" s="7">
        <f t="shared" si="32"/>
        <v>0.20556949869874513</v>
      </c>
      <c r="AA60" s="7">
        <f t="shared" si="33"/>
        <v>0.48224357123961803</v>
      </c>
      <c r="AB60" s="7">
        <f t="shared" si="34"/>
        <v>186832532.7394498</v>
      </c>
      <c r="AC60" s="7">
        <f t="shared" si="35"/>
        <v>539311579.83615792</v>
      </c>
      <c r="AD60" s="7">
        <f t="shared" si="36"/>
        <v>1265166009.1471379</v>
      </c>
      <c r="AE60" s="7">
        <f t="shared" si="37"/>
        <v>2241990.392873398</v>
      </c>
      <c r="AF60" s="7">
        <f t="shared" si="38"/>
        <v>6471738.9580338951</v>
      </c>
      <c r="AG60" s="7">
        <f t="shared" si="39"/>
        <v>15181992.109765656</v>
      </c>
    </row>
    <row r="61" spans="1:33" x14ac:dyDescent="0.2">
      <c r="A61">
        <v>5.55</v>
      </c>
      <c r="B61" s="7">
        <v>2443.86</v>
      </c>
      <c r="C61" s="7">
        <f t="shared" si="14"/>
        <v>2443860000</v>
      </c>
      <c r="D61" s="7">
        <f t="shared" si="15"/>
        <v>4.3304551</v>
      </c>
      <c r="E61" s="7">
        <f t="shared" si="25"/>
        <v>9.0421430999999988</v>
      </c>
      <c r="F61" s="7">
        <f t="shared" si="26"/>
        <v>15.8900028</v>
      </c>
      <c r="G61" s="7">
        <f t="shared" si="27"/>
        <v>853415216.69531918</v>
      </c>
      <c r="H61" s="7">
        <f t="shared" si="28"/>
        <v>1781961095.284554</v>
      </c>
      <c r="I61" s="7">
        <f t="shared" si="29"/>
        <v>3131488462.4600368</v>
      </c>
      <c r="J61" s="7">
        <v>0.1</v>
      </c>
      <c r="K61" s="7">
        <v>20</v>
      </c>
      <c r="L61" s="7">
        <f t="shared" si="16"/>
        <v>293.14999999999998</v>
      </c>
      <c r="M61" s="7">
        <v>3.4450000000000001E-2</v>
      </c>
      <c r="N61" s="7">
        <f t="shared" si="30"/>
        <v>599.42000000000007</v>
      </c>
      <c r="O61" s="7">
        <f t="shared" si="17"/>
        <v>4.166666666666667</v>
      </c>
      <c r="P61" s="7">
        <f t="shared" si="18"/>
        <v>3.0833333333333335</v>
      </c>
      <c r="Q61" s="7">
        <f t="shared" si="19"/>
        <v>5.541666666666667</v>
      </c>
      <c r="R61" s="7">
        <f t="shared" si="20"/>
        <v>1.0004836840325193</v>
      </c>
      <c r="S61" s="7">
        <f t="shared" si="24"/>
        <v>0.74035792618406426</v>
      </c>
      <c r="T61" s="7">
        <f t="shared" si="21"/>
        <v>1.3306432997632505</v>
      </c>
      <c r="U61" s="7">
        <f t="shared" si="22"/>
        <v>14.124500000000001</v>
      </c>
      <c r="V61" s="7">
        <v>412.79791202409302</v>
      </c>
      <c r="W61" s="7">
        <v>415.942576972437</v>
      </c>
      <c r="X61" s="7">
        <v>420.453065838594</v>
      </c>
      <c r="Y61" s="7">
        <f t="shared" si="31"/>
        <v>7.1361671044012254E-2</v>
      </c>
      <c r="Z61" s="7">
        <f t="shared" si="32"/>
        <v>0.20482079735495351</v>
      </c>
      <c r="AA61" s="7">
        <f t="shared" si="33"/>
        <v>0.47917545459276295</v>
      </c>
      <c r="AB61" s="7">
        <f t="shared" si="34"/>
        <v>174397933.39761978</v>
      </c>
      <c r="AC61" s="7">
        <f t="shared" si="35"/>
        <v>500553353.82387668</v>
      </c>
      <c r="AD61" s="7">
        <f t="shared" si="36"/>
        <v>1171037726.4610696</v>
      </c>
      <c r="AE61" s="7">
        <f t="shared" si="37"/>
        <v>2092775.2007714375</v>
      </c>
      <c r="AF61" s="7">
        <f t="shared" si="38"/>
        <v>6006640.2458865205</v>
      </c>
      <c r="AG61" s="7">
        <f t="shared" si="39"/>
        <v>14052452.717532836</v>
      </c>
    </row>
    <row r="62" spans="1:33" x14ac:dyDescent="0.2">
      <c r="A62">
        <v>5.65</v>
      </c>
      <c r="B62" s="7">
        <v>2285.8200000000002</v>
      </c>
      <c r="C62" s="7">
        <f t="shared" si="14"/>
        <v>2285820000</v>
      </c>
      <c r="D62" s="7">
        <f t="shared" si="15"/>
        <v>4.4622733000000006</v>
      </c>
      <c r="E62" s="7">
        <f t="shared" si="25"/>
        <v>9.267653300000001</v>
      </c>
      <c r="F62" s="7">
        <f t="shared" si="26"/>
        <v>16.2455584</v>
      </c>
      <c r="G62" s="7">
        <f t="shared" si="27"/>
        <v>822524254.64342785</v>
      </c>
      <c r="H62" s="7">
        <f t="shared" si="28"/>
        <v>1708292861.1468523</v>
      </c>
      <c r="I62" s="7">
        <f t="shared" si="29"/>
        <v>2994519814.4242477</v>
      </c>
      <c r="J62" s="7">
        <v>0.1</v>
      </c>
      <c r="K62" s="7">
        <v>20</v>
      </c>
      <c r="L62" s="7">
        <f t="shared" si="16"/>
        <v>293.14999999999998</v>
      </c>
      <c r="M62" s="7">
        <v>3.4450000000000001E-2</v>
      </c>
      <c r="N62" s="7">
        <f t="shared" si="30"/>
        <v>599.42000000000007</v>
      </c>
      <c r="O62" s="7">
        <f t="shared" si="17"/>
        <v>4.166666666666667</v>
      </c>
      <c r="P62" s="7">
        <f t="shared" si="18"/>
        <v>3.0833333333333335</v>
      </c>
      <c r="Q62" s="7">
        <f t="shared" si="19"/>
        <v>5.541666666666667</v>
      </c>
      <c r="R62" s="7">
        <f t="shared" si="20"/>
        <v>1.0004836840325193</v>
      </c>
      <c r="S62" s="7">
        <f t="shared" si="24"/>
        <v>0.74035792618406426</v>
      </c>
      <c r="T62" s="7">
        <f t="shared" si="21"/>
        <v>1.3306432997632505</v>
      </c>
      <c r="U62" s="7">
        <f t="shared" si="22"/>
        <v>14.124500000000001</v>
      </c>
      <c r="V62" s="7">
        <v>412.80261643602699</v>
      </c>
      <c r="W62" s="7">
        <v>415.92050806942302</v>
      </c>
      <c r="X62" s="7">
        <v>420.38710791550602</v>
      </c>
      <c r="Y62" s="7">
        <f t="shared" si="31"/>
        <v>7.1481658625464684E-2</v>
      </c>
      <c r="Z62" s="7">
        <f t="shared" si="32"/>
        <v>0.20406015591386881</v>
      </c>
      <c r="AA62" s="7">
        <f t="shared" si="33"/>
        <v>0.47615189975557964</v>
      </c>
      <c r="AB62" s="7">
        <f t="shared" si="34"/>
        <v>163394204.9192597</v>
      </c>
      <c r="AC62" s="7">
        <f t="shared" si="35"/>
        <v>466444785.5910396</v>
      </c>
      <c r="AD62" s="7">
        <f t="shared" si="36"/>
        <v>1088397535.499299</v>
      </c>
      <c r="AE62" s="7">
        <f t="shared" si="37"/>
        <v>1960730.4590311165</v>
      </c>
      <c r="AF62" s="7">
        <f t="shared" si="38"/>
        <v>5597337.4270924749</v>
      </c>
      <c r="AG62" s="7">
        <f t="shared" si="39"/>
        <v>13060770.425991589</v>
      </c>
    </row>
    <row r="63" spans="1:33" x14ac:dyDescent="0.2">
      <c r="A63">
        <v>5.75</v>
      </c>
      <c r="B63" s="7">
        <v>2131.11</v>
      </c>
      <c r="C63" s="7">
        <f t="shared" si="14"/>
        <v>2131110000.0000002</v>
      </c>
      <c r="D63" s="7">
        <f t="shared" si="15"/>
        <v>4.5940915000000002</v>
      </c>
      <c r="E63" s="7">
        <f t="shared" si="25"/>
        <v>9.4931634999999996</v>
      </c>
      <c r="F63" s="7">
        <f t="shared" si="26"/>
        <v>16.601113999999999</v>
      </c>
      <c r="G63" s="7">
        <f t="shared" si="27"/>
        <v>789507076.10060167</v>
      </c>
      <c r="H63" s="7">
        <f t="shared" si="28"/>
        <v>1631425877.7453504</v>
      </c>
      <c r="I63" s="7">
        <f t="shared" si="29"/>
        <v>2852946436.5593858</v>
      </c>
      <c r="J63" s="7">
        <v>0.1</v>
      </c>
      <c r="K63" s="7">
        <v>20</v>
      </c>
      <c r="L63" s="7">
        <f t="shared" si="16"/>
        <v>293.14999999999998</v>
      </c>
      <c r="M63" s="7">
        <v>3.4450000000000001E-2</v>
      </c>
      <c r="N63" s="7">
        <f t="shared" si="30"/>
        <v>599.42000000000007</v>
      </c>
      <c r="O63" s="7">
        <f t="shared" si="17"/>
        <v>4.166666666666667</v>
      </c>
      <c r="P63" s="7">
        <f t="shared" si="18"/>
        <v>3.0833333333333335</v>
      </c>
      <c r="Q63" s="7">
        <f t="shared" si="19"/>
        <v>5.541666666666667</v>
      </c>
      <c r="R63" s="7">
        <f t="shared" si="20"/>
        <v>1.0004836840325193</v>
      </c>
      <c r="S63" s="7">
        <f t="shared" si="24"/>
        <v>0.74035792618406426</v>
      </c>
      <c r="T63" s="7">
        <f t="shared" si="21"/>
        <v>1.3306432997632505</v>
      </c>
      <c r="U63" s="7">
        <f t="shared" si="22"/>
        <v>14.124500000000001</v>
      </c>
      <c r="V63" s="7">
        <v>412.80636719005798</v>
      </c>
      <c r="W63" s="7">
        <v>415.89816153579198</v>
      </c>
      <c r="X63" s="7">
        <v>420.32213532874198</v>
      </c>
      <c r="Y63" s="7">
        <f t="shared" si="31"/>
        <v>7.1577322846863203E-2</v>
      </c>
      <c r="Z63" s="7">
        <f t="shared" si="32"/>
        <v>0.20328994547189097</v>
      </c>
      <c r="AA63" s="7">
        <f t="shared" si="33"/>
        <v>0.47317351338745978</v>
      </c>
      <c r="AB63" s="7">
        <f t="shared" si="34"/>
        <v>152539148.49217865</v>
      </c>
      <c r="AC63" s="7">
        <f t="shared" si="35"/>
        <v>433233235.6946016</v>
      </c>
      <c r="AD63" s="7">
        <f t="shared" si="36"/>
        <v>1008384806.1151495</v>
      </c>
      <c r="AE63" s="7">
        <f t="shared" si="37"/>
        <v>1830469.7819061438</v>
      </c>
      <c r="AF63" s="7">
        <f t="shared" si="38"/>
        <v>5198798.8283352191</v>
      </c>
      <c r="AG63" s="7">
        <f t="shared" si="39"/>
        <v>12100617.673381794</v>
      </c>
    </row>
    <row r="64" spans="1:33" x14ac:dyDescent="0.2">
      <c r="A64">
        <v>5.85</v>
      </c>
      <c r="B64" s="7">
        <v>1969.65</v>
      </c>
      <c r="C64" s="7">
        <f t="shared" si="14"/>
        <v>1969650000</v>
      </c>
      <c r="D64" s="7">
        <f t="shared" si="15"/>
        <v>4.725909699999999</v>
      </c>
      <c r="E64" s="7">
        <f t="shared" si="25"/>
        <v>9.7186736999999983</v>
      </c>
      <c r="F64" s="7">
        <f t="shared" si="26"/>
        <v>16.956669599999998</v>
      </c>
      <c r="G64" s="7">
        <f t="shared" si="27"/>
        <v>750628411.59438705</v>
      </c>
      <c r="H64" s="7">
        <f t="shared" si="28"/>
        <v>1543641979.0744507</v>
      </c>
      <c r="I64" s="7">
        <f t="shared" si="29"/>
        <v>2693271512.9488888</v>
      </c>
      <c r="J64" s="7">
        <v>0.1</v>
      </c>
      <c r="K64" s="7">
        <v>20</v>
      </c>
      <c r="L64" s="7">
        <f t="shared" si="16"/>
        <v>293.14999999999998</v>
      </c>
      <c r="M64" s="7">
        <v>3.4450000000000001E-2</v>
      </c>
      <c r="N64" s="7">
        <f t="shared" si="30"/>
        <v>599.42000000000007</v>
      </c>
      <c r="O64" s="7">
        <f t="shared" si="17"/>
        <v>4.166666666666667</v>
      </c>
      <c r="P64" s="7">
        <f t="shared" si="18"/>
        <v>3.0833333333333335</v>
      </c>
      <c r="Q64" s="7">
        <f t="shared" si="19"/>
        <v>5.541666666666667</v>
      </c>
      <c r="R64" s="7">
        <f t="shared" si="20"/>
        <v>1.0004836840325193</v>
      </c>
      <c r="S64" s="7">
        <f t="shared" si="24"/>
        <v>0.74035792618406426</v>
      </c>
      <c r="T64" s="7">
        <f t="shared" si="21"/>
        <v>1.3306432997632505</v>
      </c>
      <c r="U64" s="7">
        <f t="shared" si="22"/>
        <v>14.124500000000001</v>
      </c>
      <c r="V64" s="7">
        <v>412.80924843105402</v>
      </c>
      <c r="W64" s="7">
        <v>415.87559831398102</v>
      </c>
      <c r="X64" s="7">
        <v>420.25815635840797</v>
      </c>
      <c r="Y64" s="7">
        <f t="shared" si="31"/>
        <v>7.1650809850881514E-2</v>
      </c>
      <c r="Z64" s="7">
        <f t="shared" si="32"/>
        <v>0.20251226651145768</v>
      </c>
      <c r="AA64" s="7">
        <f t="shared" si="33"/>
        <v>0.47024067505394579</v>
      </c>
      <c r="AB64" s="7">
        <f t="shared" si="34"/>
        <v>141127017.62278879</v>
      </c>
      <c r="AC64" s="7">
        <f t="shared" si="35"/>
        <v>398878285.73429263</v>
      </c>
      <c r="AD64" s="7">
        <f t="shared" si="36"/>
        <v>926209545.6200043</v>
      </c>
      <c r="AE64" s="7">
        <f t="shared" si="37"/>
        <v>1693524.2114734654</v>
      </c>
      <c r="AF64" s="7">
        <f t="shared" si="38"/>
        <v>4786539.428811512</v>
      </c>
      <c r="AG64" s="7">
        <f t="shared" si="39"/>
        <v>11114514.547440052</v>
      </c>
    </row>
    <row r="65" spans="1:33" x14ac:dyDescent="0.2">
      <c r="A65">
        <v>5.95</v>
      </c>
      <c r="B65" s="7">
        <v>1778.31</v>
      </c>
      <c r="C65" s="7">
        <f t="shared" si="14"/>
        <v>1778310000</v>
      </c>
      <c r="D65" s="7">
        <f t="shared" si="15"/>
        <v>4.8577279000000004</v>
      </c>
      <c r="E65" s="7">
        <f t="shared" si="25"/>
        <v>9.9441839000000005</v>
      </c>
      <c r="F65" s="7">
        <f t="shared" si="26"/>
        <v>17.3122252</v>
      </c>
      <c r="G65" s="7">
        <f t="shared" si="27"/>
        <v>696612357.65310347</v>
      </c>
      <c r="H65" s="7">
        <f t="shared" si="28"/>
        <v>1426024992.3662934</v>
      </c>
      <c r="I65" s="7">
        <f t="shared" si="29"/>
        <v>2482623617.6780243</v>
      </c>
      <c r="J65" s="7">
        <v>0.1</v>
      </c>
      <c r="K65" s="7">
        <v>20</v>
      </c>
      <c r="L65" s="7">
        <f t="shared" si="16"/>
        <v>293.14999999999998</v>
      </c>
      <c r="M65" s="7">
        <v>3.4450000000000001E-2</v>
      </c>
      <c r="N65" s="7">
        <f t="shared" si="30"/>
        <v>599.42000000000007</v>
      </c>
      <c r="O65" s="7">
        <f t="shared" si="17"/>
        <v>4.166666666666667</v>
      </c>
      <c r="P65" s="7">
        <f t="shared" si="18"/>
        <v>3.0833333333333335</v>
      </c>
      <c r="Q65" s="7">
        <f t="shared" si="19"/>
        <v>5.541666666666667</v>
      </c>
      <c r="R65" s="7">
        <f t="shared" si="20"/>
        <v>1.0004836840325193</v>
      </c>
      <c r="S65" s="7">
        <f t="shared" si="24"/>
        <v>0.74035792618406426</v>
      </c>
      <c r="T65" s="7">
        <f t="shared" si="21"/>
        <v>1.3306432997632505</v>
      </c>
      <c r="U65" s="7">
        <f t="shared" si="22"/>
        <v>14.124500000000001</v>
      </c>
      <c r="V65" s="7">
        <v>412.81133652396602</v>
      </c>
      <c r="W65" s="7">
        <v>415.85287239430698</v>
      </c>
      <c r="X65" s="7">
        <v>420.19517506255897</v>
      </c>
      <c r="Y65" s="7">
        <f t="shared" si="31"/>
        <v>7.1704067350835995E-2</v>
      </c>
      <c r="Z65" s="7">
        <f t="shared" si="32"/>
        <v>0.20172897989862132</v>
      </c>
      <c r="AA65" s="7">
        <f t="shared" si="33"/>
        <v>0.46735357077896261</v>
      </c>
      <c r="AB65" s="7">
        <f t="shared" si="34"/>
        <v>127512060.01066516</v>
      </c>
      <c r="AC65" s="7">
        <f t="shared" si="35"/>
        <v>358736662.24351728</v>
      </c>
      <c r="AD65" s="7">
        <f t="shared" si="36"/>
        <v>831099528.45193696</v>
      </c>
      <c r="AE65" s="7">
        <f t="shared" si="37"/>
        <v>1530144.7201279819</v>
      </c>
      <c r="AF65" s="7">
        <f t="shared" si="38"/>
        <v>4304839.9469222073</v>
      </c>
      <c r="AG65" s="7">
        <f t="shared" si="39"/>
        <v>9973194.3414232451</v>
      </c>
    </row>
    <row r="66" spans="1:33" x14ac:dyDescent="0.2">
      <c r="A66">
        <v>6.05</v>
      </c>
      <c r="B66" s="7">
        <v>25015.08</v>
      </c>
      <c r="C66" s="7">
        <f t="shared" si="14"/>
        <v>25015080000</v>
      </c>
      <c r="D66" s="7">
        <f t="shared" si="15"/>
        <v>4.9895460999999992</v>
      </c>
      <c r="E66" s="7">
        <f t="shared" si="25"/>
        <v>10.169694099999999</v>
      </c>
      <c r="F66" s="7">
        <f t="shared" si="26"/>
        <v>17.667780799999999</v>
      </c>
      <c r="G66" s="7">
        <f t="shared" si="27"/>
        <v>10064992481.122358</v>
      </c>
      <c r="H66" s="7">
        <f t="shared" si="28"/>
        <v>20514470174.313934</v>
      </c>
      <c r="I66" s="7">
        <f t="shared" si="29"/>
        <v>35639731018.84317</v>
      </c>
      <c r="J66" s="7">
        <v>0.1</v>
      </c>
      <c r="K66" s="7">
        <v>20</v>
      </c>
      <c r="L66" s="7">
        <f t="shared" si="16"/>
        <v>293.14999999999998</v>
      </c>
      <c r="M66" s="7">
        <v>3.4450000000000001E-2</v>
      </c>
      <c r="N66" s="7">
        <f t="shared" si="30"/>
        <v>599.42000000000007</v>
      </c>
      <c r="O66" s="7">
        <f t="shared" si="17"/>
        <v>4.166666666666667</v>
      </c>
      <c r="P66" s="7">
        <f t="shared" si="18"/>
        <v>3.0833333333333335</v>
      </c>
      <c r="Q66" s="7">
        <f t="shared" si="19"/>
        <v>5.541666666666667</v>
      </c>
      <c r="R66" s="7">
        <f t="shared" si="20"/>
        <v>1.0004836840325193</v>
      </c>
      <c r="S66" s="7">
        <f t="shared" si="24"/>
        <v>0.74035792618406426</v>
      </c>
      <c r="T66" s="7">
        <f t="shared" si="21"/>
        <v>1.3306432997632505</v>
      </c>
      <c r="U66" s="7">
        <f t="shared" si="22"/>
        <v>14.124500000000001</v>
      </c>
      <c r="V66" s="7">
        <v>412.81270085355999</v>
      </c>
      <c r="W66" s="7">
        <v>415.83003160420799</v>
      </c>
      <c r="X66" s="7">
        <v>420.133191908112</v>
      </c>
      <c r="Y66" s="7">
        <f t="shared" si="31"/>
        <v>7.1738865028118909E-2</v>
      </c>
      <c r="Z66" s="7">
        <f t="shared" si="32"/>
        <v>0.20094173408556876</v>
      </c>
      <c r="AA66" s="7">
        <f t="shared" si="33"/>
        <v>0.4645122219662951</v>
      </c>
      <c r="AB66" s="7">
        <f t="shared" si="34"/>
        <v>1794553447.7875967</v>
      </c>
      <c r="AC66" s="7">
        <f t="shared" si="35"/>
        <v>5026573553.4892292</v>
      </c>
      <c r="AD66" s="7">
        <f t="shared" si="36"/>
        <v>11619810393.46463</v>
      </c>
      <c r="AE66" s="7">
        <f t="shared" si="37"/>
        <v>21534641.373451162</v>
      </c>
      <c r="AF66" s="7">
        <f t="shared" si="38"/>
        <v>60318882.641870752</v>
      </c>
      <c r="AG66" s="7">
        <f t="shared" si="39"/>
        <v>139437724.72157556</v>
      </c>
    </row>
    <row r="67" spans="1:33" x14ac:dyDescent="0.2">
      <c r="A67">
        <v>6.15</v>
      </c>
      <c r="B67" s="7">
        <v>1429.02</v>
      </c>
      <c r="C67" s="7">
        <f t="shared" si="14"/>
        <v>1429020000</v>
      </c>
      <c r="D67" s="7">
        <f t="shared" si="15"/>
        <v>5.1213642999999998</v>
      </c>
      <c r="E67" s="7">
        <f t="shared" si="25"/>
        <v>10.395204300000001</v>
      </c>
      <c r="F67" s="7">
        <f t="shared" si="26"/>
        <v>18.023336400000002</v>
      </c>
      <c r="G67" s="7">
        <f t="shared" si="27"/>
        <v>590166421.44655108</v>
      </c>
      <c r="H67" s="7">
        <f t="shared" si="28"/>
        <v>1197903559.0061033</v>
      </c>
      <c r="I67" s="7">
        <f t="shared" si="29"/>
        <v>2076940307.8229299</v>
      </c>
      <c r="J67" s="7">
        <v>0.1</v>
      </c>
      <c r="K67" s="7">
        <v>20</v>
      </c>
      <c r="L67" s="7">
        <f t="shared" si="16"/>
        <v>293.14999999999998</v>
      </c>
      <c r="M67" s="7">
        <v>3.4450000000000001E-2</v>
      </c>
      <c r="N67" s="7">
        <f t="shared" si="30"/>
        <v>599.42000000000007</v>
      </c>
      <c r="O67" s="7">
        <f t="shared" si="17"/>
        <v>4.166666666666667</v>
      </c>
      <c r="P67" s="7">
        <f t="shared" si="18"/>
        <v>3.0833333333333335</v>
      </c>
      <c r="Q67" s="7">
        <f t="shared" si="19"/>
        <v>5.541666666666667</v>
      </c>
      <c r="R67" s="7">
        <f t="shared" si="20"/>
        <v>1.0004836840325193</v>
      </c>
      <c r="S67" s="7">
        <f t="shared" si="24"/>
        <v>0.74035792618406426</v>
      </c>
      <c r="T67" s="7">
        <f t="shared" si="21"/>
        <v>1.3306432997632505</v>
      </c>
      <c r="U67" s="7">
        <f t="shared" si="22"/>
        <v>14.124500000000001</v>
      </c>
      <c r="V67" s="7">
        <v>412.81340453246401</v>
      </c>
      <c r="W67" s="7">
        <v>415.80711830146402</v>
      </c>
      <c r="X67" s="7">
        <v>420.07220431467101</v>
      </c>
      <c r="Y67" s="7">
        <f t="shared" si="31"/>
        <v>7.1756812591171892E-2</v>
      </c>
      <c r="Z67" s="7">
        <f t="shared" si="32"/>
        <v>0.20015198900362471</v>
      </c>
      <c r="AA67" s="7">
        <f t="shared" si="33"/>
        <v>0.46171651032888206</v>
      </c>
      <c r="AB67" s="7">
        <f t="shared" si="34"/>
        <v>102541920.32903646</v>
      </c>
      <c r="AC67" s="7">
        <f t="shared" si="35"/>
        <v>286021195.3259598</v>
      </c>
      <c r="AD67" s="7">
        <f t="shared" si="36"/>
        <v>659802127.59017909</v>
      </c>
      <c r="AE67" s="7">
        <f t="shared" si="37"/>
        <v>1230503.0439484376</v>
      </c>
      <c r="AF67" s="7">
        <f t="shared" si="38"/>
        <v>3432254.3439115174</v>
      </c>
      <c r="AG67" s="7">
        <f t="shared" si="39"/>
        <v>7917625.5310821496</v>
      </c>
    </row>
    <row r="68" spans="1:33" x14ac:dyDescent="0.2">
      <c r="A68">
        <v>6.25</v>
      </c>
      <c r="B68" s="7">
        <v>1266.75</v>
      </c>
      <c r="C68" s="7">
        <f t="shared" si="14"/>
        <v>1266750000</v>
      </c>
      <c r="D68" s="7">
        <f t="shared" si="15"/>
        <v>5.2531824999999994</v>
      </c>
      <c r="E68" s="7">
        <f t="shared" si="25"/>
        <v>10.6207145</v>
      </c>
      <c r="F68" s="7">
        <f t="shared" si="26"/>
        <v>18.378892</v>
      </c>
      <c r="G68" s="7">
        <f t="shared" si="27"/>
        <v>536616374.66639984</v>
      </c>
      <c r="H68" s="7">
        <f t="shared" si="28"/>
        <v>1084913633.0894399</v>
      </c>
      <c r="I68" s="7">
        <f t="shared" si="29"/>
        <v>1877417050.6022401</v>
      </c>
      <c r="J68" s="7">
        <v>0.1</v>
      </c>
      <c r="K68" s="7">
        <v>20</v>
      </c>
      <c r="L68" s="7">
        <f t="shared" si="16"/>
        <v>293.14999999999998</v>
      </c>
      <c r="M68" s="7">
        <v>3.4450000000000001E-2</v>
      </c>
      <c r="N68" s="7">
        <f t="shared" si="30"/>
        <v>599.42000000000007</v>
      </c>
      <c r="O68" s="7">
        <f t="shared" si="17"/>
        <v>4.166666666666667</v>
      </c>
      <c r="P68" s="7">
        <f t="shared" si="18"/>
        <v>3.0833333333333335</v>
      </c>
      <c r="Q68" s="7">
        <f t="shared" si="19"/>
        <v>5.541666666666667</v>
      </c>
      <c r="R68" s="7">
        <f t="shared" si="20"/>
        <v>1.0004836840325193</v>
      </c>
      <c r="S68" s="7">
        <f t="shared" si="24"/>
        <v>0.74035792618406426</v>
      </c>
      <c r="T68" s="7">
        <f t="shared" si="21"/>
        <v>1.3306432997632505</v>
      </c>
      <c r="U68" s="7">
        <f t="shared" si="22"/>
        <v>14.124500000000001</v>
      </c>
      <c r="V68" s="7">
        <v>412.81350502937499</v>
      </c>
      <c r="W68" s="7">
        <v>415.78416998427701</v>
      </c>
      <c r="X68" s="7">
        <v>420.01220712383798</v>
      </c>
      <c r="Y68" s="7">
        <f t="shared" si="31"/>
        <v>7.1759375798106609E-2</v>
      </c>
      <c r="Z68" s="7">
        <f t="shared" si="32"/>
        <v>0.19936103709067565</v>
      </c>
      <c r="AA68" s="7">
        <f t="shared" si="33"/>
        <v>0.45896619940234407</v>
      </c>
      <c r="AB68" s="7">
        <f t="shared" si="34"/>
        <v>90901189.292251542</v>
      </c>
      <c r="AC68" s="7">
        <f t="shared" si="35"/>
        <v>252540593.73461339</v>
      </c>
      <c r="AD68" s="7">
        <f t="shared" si="36"/>
        <v>581395433.09291935</v>
      </c>
      <c r="AE68" s="7">
        <f t="shared" si="37"/>
        <v>1090814.2715070185</v>
      </c>
      <c r="AF68" s="7">
        <f t="shared" si="38"/>
        <v>3030487.1248153606</v>
      </c>
      <c r="AG68" s="7">
        <f t="shared" si="39"/>
        <v>6976745.197115032</v>
      </c>
    </row>
    <row r="69" spans="1:33" x14ac:dyDescent="0.2">
      <c r="A69">
        <v>6.35</v>
      </c>
      <c r="B69" s="7">
        <v>2085.0700000000002</v>
      </c>
      <c r="C69" s="7">
        <f t="shared" si="14"/>
        <v>2085070000.0000002</v>
      </c>
      <c r="D69" s="7">
        <f t="shared" si="15"/>
        <v>5.3850006999999991</v>
      </c>
      <c r="E69" s="7">
        <f t="shared" si="25"/>
        <v>10.846224699999999</v>
      </c>
      <c r="F69" s="7">
        <f t="shared" si="26"/>
        <v>18.734447599999999</v>
      </c>
      <c r="G69" s="7">
        <f t="shared" si="27"/>
        <v>905434258.94603109</v>
      </c>
      <c r="H69" s="7">
        <f t="shared" si="28"/>
        <v>1823684706.9688663</v>
      </c>
      <c r="I69" s="7">
        <f t="shared" si="29"/>
        <v>3150010858.7672529</v>
      </c>
      <c r="J69" s="7">
        <v>0.1</v>
      </c>
      <c r="K69" s="7">
        <v>20</v>
      </c>
      <c r="L69" s="7">
        <f t="shared" si="16"/>
        <v>293.14999999999998</v>
      </c>
      <c r="M69" s="7">
        <v>3.4450000000000001E-2</v>
      </c>
      <c r="N69" s="7">
        <f t="shared" si="30"/>
        <v>599.42000000000007</v>
      </c>
      <c r="O69" s="7">
        <f t="shared" si="17"/>
        <v>4.166666666666667</v>
      </c>
      <c r="P69" s="7">
        <f t="shared" si="18"/>
        <v>3.0833333333333335</v>
      </c>
      <c r="Q69" s="7">
        <f t="shared" si="19"/>
        <v>5.541666666666667</v>
      </c>
      <c r="R69" s="7">
        <f t="shared" si="20"/>
        <v>1.0004836840325193</v>
      </c>
      <c r="S69" s="7">
        <f t="shared" si="24"/>
        <v>0.74035792618406426</v>
      </c>
      <c r="T69" s="7">
        <f t="shared" si="21"/>
        <v>1.3306432997632505</v>
      </c>
      <c r="U69" s="7">
        <f t="shared" si="22"/>
        <v>14.124500000000001</v>
      </c>
      <c r="V69" s="7">
        <v>412.81305472728297</v>
      </c>
      <c r="W69" s="7">
        <v>415.76121982892698</v>
      </c>
      <c r="X69" s="7">
        <v>419.95319300440298</v>
      </c>
      <c r="Y69" s="7">
        <f t="shared" si="31"/>
        <v>7.174789069439913E-2</v>
      </c>
      <c r="Z69" s="7">
        <f t="shared" si="32"/>
        <v>0.19857002182238107</v>
      </c>
      <c r="AA69" s="7">
        <f t="shared" si="33"/>
        <v>0.45626095311916715</v>
      </c>
      <c r="AB69" s="7">
        <f t="shared" si="34"/>
        <v>149599374.45017081</v>
      </c>
      <c r="AC69" s="7">
        <f t="shared" si="35"/>
        <v>414032395.40119213</v>
      </c>
      <c r="AD69" s="7">
        <f t="shared" si="36"/>
        <v>951336025.52018189</v>
      </c>
      <c r="AE69" s="7">
        <f t="shared" si="37"/>
        <v>1795192.4934020499</v>
      </c>
      <c r="AF69" s="7">
        <f t="shared" si="38"/>
        <v>4968388.7448143056</v>
      </c>
      <c r="AG69" s="7">
        <f t="shared" si="39"/>
        <v>11416032.306242183</v>
      </c>
    </row>
    <row r="70" spans="1:33" x14ac:dyDescent="0.2">
      <c r="A70">
        <v>6.45</v>
      </c>
      <c r="B70" s="7">
        <v>988.56</v>
      </c>
      <c r="C70" s="7">
        <f t="shared" si="14"/>
        <v>988560000</v>
      </c>
      <c r="D70" s="7">
        <f t="shared" si="15"/>
        <v>5.5168189000000005</v>
      </c>
      <c r="E70" s="7">
        <f t="shared" ref="E70:E105" si="40">IF((A70*2.255102-3.473673)&lt;0,0,A70*2.255102-3.473673)</f>
        <v>11.071734900000001</v>
      </c>
      <c r="F70" s="7">
        <f t="shared" ref="F70:F105" si="41">IF((A70*3.555556-3.843333)&lt;0,0,A70*3.555556-3.843333)</f>
        <v>19.090003200000002</v>
      </c>
      <c r="G70" s="7">
        <f t="shared" ref="G70:G105" si="42">D70*1000*$I$3*$C70/1000000*12</f>
        <v>439786891.49746174</v>
      </c>
      <c r="H70" s="7">
        <f t="shared" ref="H70:H105" si="43">E70*1000*$I$3*$C70/1000000*12</f>
        <v>882610787.74127626</v>
      </c>
      <c r="I70" s="7">
        <f t="shared" ref="I70:I105" si="44">F70*1000*$I$3*$C70/1000000*12</f>
        <v>1521806917.7519312</v>
      </c>
      <c r="J70" s="7">
        <v>0.1</v>
      </c>
      <c r="K70" s="7">
        <v>20</v>
      </c>
      <c r="L70" s="7">
        <f t="shared" si="16"/>
        <v>293.14999999999998</v>
      </c>
      <c r="M70" s="7">
        <v>3.4450000000000001E-2</v>
      </c>
      <c r="N70" s="7">
        <f t="shared" ref="N70:N105" si="45">1911.1-118.11*K70+3.4527*(K70*K70)-0.04132*(K70*K70*K70)</f>
        <v>599.42000000000007</v>
      </c>
      <c r="O70" s="7">
        <f t="shared" si="17"/>
        <v>4.166666666666667</v>
      </c>
      <c r="P70" s="7">
        <f t="shared" si="18"/>
        <v>3.0833333333333335</v>
      </c>
      <c r="Q70" s="7">
        <f t="shared" si="19"/>
        <v>5.541666666666667</v>
      </c>
      <c r="R70" s="7">
        <f t="shared" si="20"/>
        <v>1.0004836840325193</v>
      </c>
      <c r="S70" s="7">
        <f t="shared" si="24"/>
        <v>0.74035792618406426</v>
      </c>
      <c r="T70" s="7">
        <f t="shared" si="21"/>
        <v>1.3306432997632505</v>
      </c>
      <c r="U70" s="7">
        <f t="shared" si="22"/>
        <v>14.124500000000001</v>
      </c>
      <c r="V70" s="7">
        <v>412.81210142034399</v>
      </c>
      <c r="W70" s="7">
        <v>415.73829716433698</v>
      </c>
      <c r="X70" s="7">
        <v>419.89515280238498</v>
      </c>
      <c r="Y70" s="7">
        <f t="shared" ref="Y70:Y105" si="46">S70*M70*(V70-410)</f>
        <v>7.1723576285798077E-2</v>
      </c>
      <c r="Z70" s="7">
        <f t="shared" ref="Z70:Z105" si="47">R70*M70*(W70-410)/1000000*1000*1000</f>
        <v>0.19777995406884585</v>
      </c>
      <c r="AA70" s="7">
        <f t="shared" ref="AA70:AA105" si="48">T70*M70*(X70-410)</f>
        <v>0.45360035185480468</v>
      </c>
      <c r="AB70" s="7">
        <f t="shared" ref="AB70:AB105" si="49">Y70*$C70</f>
        <v>70903058.573088542</v>
      </c>
      <c r="AC70" s="7">
        <f t="shared" ref="AC70:AC105" si="50">Z70*$C70</f>
        <v>195517351.39429826</v>
      </c>
      <c r="AD70" s="7">
        <f t="shared" ref="AD70:AD105" si="51">AA70*$C70</f>
        <v>448411163.82958573</v>
      </c>
      <c r="AE70" s="7">
        <f t="shared" ref="AE70:AE105" si="52">AB70*12/1000</f>
        <v>850836.70287706261</v>
      </c>
      <c r="AF70" s="7">
        <f t="shared" ref="AF70:AF105" si="53">AC70*12/1000</f>
        <v>2346208.216731579</v>
      </c>
      <c r="AG70" s="7">
        <f t="shared" ref="AG70:AG105" si="54">AD70*12/1000</f>
        <v>5380933.9659550283</v>
      </c>
    </row>
    <row r="71" spans="1:33" x14ac:dyDescent="0.2">
      <c r="A71">
        <v>6.55</v>
      </c>
      <c r="B71" s="7">
        <v>851.94</v>
      </c>
      <c r="C71" s="7">
        <f t="shared" ref="C71:C105" si="55">B71*1000000</f>
        <v>851940000</v>
      </c>
      <c r="D71" s="7">
        <f t="shared" ref="D71:D105" si="56">IF((A71*1.318182-2.985455)&lt;0,0,A71*1.318182-2.985455)</f>
        <v>5.6486371000000002</v>
      </c>
      <c r="E71" s="7">
        <f t="shared" si="40"/>
        <v>11.2972451</v>
      </c>
      <c r="F71" s="7">
        <f t="shared" si="41"/>
        <v>19.445558800000001</v>
      </c>
      <c r="G71" s="7">
        <f t="shared" si="42"/>
        <v>388063863.20814329</v>
      </c>
      <c r="H71" s="7">
        <f t="shared" si="43"/>
        <v>776125727.23343623</v>
      </c>
      <c r="I71" s="7">
        <f t="shared" si="44"/>
        <v>1335918476.718766</v>
      </c>
      <c r="J71" s="7">
        <v>0.1</v>
      </c>
      <c r="K71" s="7">
        <v>20</v>
      </c>
      <c r="L71" s="7">
        <f t="shared" ref="L71:L105" si="57">K71+273.15</f>
        <v>293.14999999999998</v>
      </c>
      <c r="M71" s="7">
        <v>3.4450000000000001E-2</v>
      </c>
      <c r="N71" s="7">
        <f t="shared" si="45"/>
        <v>599.42000000000007</v>
      </c>
      <c r="O71" s="7">
        <f t="shared" ref="O71:O105" si="58">100/24</f>
        <v>4.166666666666667</v>
      </c>
      <c r="P71" s="7">
        <f t="shared" ref="P71:P105" si="59">74/24</f>
        <v>3.0833333333333335</v>
      </c>
      <c r="Q71" s="7">
        <f t="shared" ref="Q71:Q105" si="60">133/24</f>
        <v>5.541666666666667</v>
      </c>
      <c r="R71" s="7">
        <f t="shared" ref="R71:R105" si="61">O71/((600/$N71)^(-0.5))/100*24</f>
        <v>1.0004836840325193</v>
      </c>
      <c r="S71" s="7">
        <f t="shared" ref="S71:S105" si="62">P71/((600/$N71)^(-0.5))/100*24</f>
        <v>0.74035792618406426</v>
      </c>
      <c r="T71" s="7">
        <f t="shared" ref="T71:T105" si="63">Q71/((600/$N71)^(-0.5))/100*24</f>
        <v>1.3306432997632505</v>
      </c>
      <c r="U71" s="7">
        <f t="shared" ref="U71:U105" si="64">M71*410</f>
        <v>14.124500000000001</v>
      </c>
      <c r="V71" s="7">
        <v>412.81068875681802</v>
      </c>
      <c r="W71" s="7">
        <v>415.715427891498</v>
      </c>
      <c r="X71" s="7">
        <v>419.83807584345499</v>
      </c>
      <c r="Y71" s="7">
        <f t="shared" si="46"/>
        <v>7.168754583560237E-2</v>
      </c>
      <c r="Z71" s="7">
        <f t="shared" si="47"/>
        <v>0.19699172655079508</v>
      </c>
      <c r="AA71" s="7">
        <f t="shared" si="48"/>
        <v>0.45098390629095159</v>
      </c>
      <c r="AB71" s="7">
        <f t="shared" si="49"/>
        <v>61073487.799183086</v>
      </c>
      <c r="AC71" s="7">
        <f t="shared" si="50"/>
        <v>167825131.51768437</v>
      </c>
      <c r="AD71" s="7">
        <f t="shared" si="51"/>
        <v>384211229.12551332</v>
      </c>
      <c r="AE71" s="7">
        <f t="shared" si="52"/>
        <v>732881.85359019705</v>
      </c>
      <c r="AF71" s="7">
        <f t="shared" si="53"/>
        <v>2013901.5782122125</v>
      </c>
      <c r="AG71" s="7">
        <f t="shared" si="54"/>
        <v>4610534.7495061597</v>
      </c>
    </row>
    <row r="72" spans="1:33" x14ac:dyDescent="0.2">
      <c r="A72">
        <v>6.65</v>
      </c>
      <c r="B72" s="7">
        <v>713.16</v>
      </c>
      <c r="C72" s="7">
        <f t="shared" si="55"/>
        <v>713160000</v>
      </c>
      <c r="D72" s="7">
        <f t="shared" si="56"/>
        <v>5.7804552999999999</v>
      </c>
      <c r="E72" s="7">
        <f t="shared" si="40"/>
        <v>11.5227553</v>
      </c>
      <c r="F72" s="7">
        <f t="shared" si="41"/>
        <v>19.801114399999999</v>
      </c>
      <c r="G72" s="7">
        <f t="shared" si="42"/>
        <v>332429489.4209587</v>
      </c>
      <c r="H72" s="7">
        <f t="shared" si="43"/>
        <v>662664697.20847869</v>
      </c>
      <c r="I72" s="7">
        <f t="shared" si="44"/>
        <v>1138746691.7974424</v>
      </c>
      <c r="J72" s="7">
        <v>0.1</v>
      </c>
      <c r="K72" s="7">
        <v>20</v>
      </c>
      <c r="L72" s="7">
        <f t="shared" si="57"/>
        <v>293.14999999999998</v>
      </c>
      <c r="M72" s="7">
        <v>3.4450000000000001E-2</v>
      </c>
      <c r="N72" s="7">
        <f t="shared" si="45"/>
        <v>599.42000000000007</v>
      </c>
      <c r="O72" s="7">
        <f t="shared" si="58"/>
        <v>4.166666666666667</v>
      </c>
      <c r="P72" s="7">
        <f t="shared" si="59"/>
        <v>3.0833333333333335</v>
      </c>
      <c r="Q72" s="7">
        <f t="shared" si="60"/>
        <v>5.541666666666667</v>
      </c>
      <c r="R72" s="7">
        <f t="shared" si="61"/>
        <v>1.0004836840325193</v>
      </c>
      <c r="S72" s="7">
        <f t="shared" si="62"/>
        <v>0.74035792618406426</v>
      </c>
      <c r="T72" s="7">
        <f t="shared" si="63"/>
        <v>1.3306432997632505</v>
      </c>
      <c r="U72" s="7">
        <f t="shared" si="64"/>
        <v>14.124500000000001</v>
      </c>
      <c r="V72" s="7">
        <v>412.80885663455598</v>
      </c>
      <c r="W72" s="7">
        <v>415.692634854706</v>
      </c>
      <c r="X72" s="7">
        <v>419.78195019435901</v>
      </c>
      <c r="Y72" s="7">
        <f t="shared" si="46"/>
        <v>7.1640816951688016E-2</v>
      </c>
      <c r="Z72" s="7">
        <f t="shared" si="47"/>
        <v>0.19620612663487796</v>
      </c>
      <c r="AA72" s="7">
        <f t="shared" si="48"/>
        <v>0.44841106939934972</v>
      </c>
      <c r="AB72" s="7">
        <f t="shared" si="49"/>
        <v>51091365.017265826</v>
      </c>
      <c r="AC72" s="7">
        <f t="shared" si="50"/>
        <v>139926361.27092957</v>
      </c>
      <c r="AD72" s="7">
        <f t="shared" si="51"/>
        <v>319788838.25284022</v>
      </c>
      <c r="AE72" s="7">
        <f t="shared" si="52"/>
        <v>613096.38020718994</v>
      </c>
      <c r="AF72" s="7">
        <f t="shared" si="53"/>
        <v>1679116.3352511548</v>
      </c>
      <c r="AG72" s="7">
        <f t="shared" si="54"/>
        <v>3837466.0590340826</v>
      </c>
    </row>
    <row r="73" spans="1:33" x14ac:dyDescent="0.2">
      <c r="A73">
        <v>6.75</v>
      </c>
      <c r="B73" s="7">
        <v>597.05999999999995</v>
      </c>
      <c r="C73" s="7">
        <f t="shared" si="55"/>
        <v>597060000</v>
      </c>
      <c r="D73" s="7">
        <f t="shared" si="56"/>
        <v>5.9122734999999995</v>
      </c>
      <c r="E73" s="7">
        <f t="shared" si="40"/>
        <v>11.7482655</v>
      </c>
      <c r="F73" s="7">
        <f t="shared" si="41"/>
        <v>20.156669999999998</v>
      </c>
      <c r="G73" s="7">
        <f t="shared" si="42"/>
        <v>284657749.76298237</v>
      </c>
      <c r="H73" s="7">
        <f t="shared" si="43"/>
        <v>565642780.37003529</v>
      </c>
      <c r="I73" s="7">
        <f t="shared" si="44"/>
        <v>970481545.70572782</v>
      </c>
      <c r="J73" s="7">
        <v>0.1</v>
      </c>
      <c r="K73" s="7">
        <v>20</v>
      </c>
      <c r="L73" s="7">
        <f t="shared" si="57"/>
        <v>293.14999999999998</v>
      </c>
      <c r="M73" s="7">
        <v>3.4450000000000001E-2</v>
      </c>
      <c r="N73" s="7">
        <f t="shared" si="45"/>
        <v>599.42000000000007</v>
      </c>
      <c r="O73" s="7">
        <f t="shared" si="58"/>
        <v>4.166666666666667</v>
      </c>
      <c r="P73" s="7">
        <f t="shared" si="59"/>
        <v>3.0833333333333335</v>
      </c>
      <c r="Q73" s="7">
        <f t="shared" si="60"/>
        <v>5.541666666666667</v>
      </c>
      <c r="R73" s="7">
        <f t="shared" si="61"/>
        <v>1.0004836840325193</v>
      </c>
      <c r="S73" s="7">
        <f t="shared" si="62"/>
        <v>0.74035792618406426</v>
      </c>
      <c r="T73" s="7">
        <f t="shared" si="63"/>
        <v>1.3306432997632505</v>
      </c>
      <c r="U73" s="7">
        <f t="shared" si="64"/>
        <v>14.124500000000001</v>
      </c>
      <c r="V73" s="7">
        <v>412.806641554637</v>
      </c>
      <c r="W73" s="7">
        <v>415.66993817054998</v>
      </c>
      <c r="X73" s="7">
        <v>419.72676288882298</v>
      </c>
      <c r="Y73" s="7">
        <f t="shared" si="46"/>
        <v>7.1584320606144086E-2</v>
      </c>
      <c r="Z73" s="7">
        <f t="shared" si="47"/>
        <v>0.19542384767278612</v>
      </c>
      <c r="AA73" s="7">
        <f t="shared" si="48"/>
        <v>0.44588124679741559</v>
      </c>
      <c r="AB73" s="7">
        <f t="shared" si="49"/>
        <v>42740134.461104386</v>
      </c>
      <c r="AC73" s="7">
        <f t="shared" si="50"/>
        <v>116679762.49151368</v>
      </c>
      <c r="AD73" s="7">
        <f t="shared" si="51"/>
        <v>266217857.21286494</v>
      </c>
      <c r="AE73" s="7">
        <f t="shared" si="52"/>
        <v>512881.61353325262</v>
      </c>
      <c r="AF73" s="7">
        <f t="shared" si="53"/>
        <v>1400157.1498981642</v>
      </c>
      <c r="AG73" s="7">
        <f t="shared" si="54"/>
        <v>3194614.2865543794</v>
      </c>
    </row>
    <row r="74" spans="1:33" x14ac:dyDescent="0.2">
      <c r="A74">
        <v>6.85</v>
      </c>
      <c r="B74" s="7">
        <v>516.87</v>
      </c>
      <c r="C74" s="7">
        <f t="shared" si="55"/>
        <v>516870000</v>
      </c>
      <c r="D74" s="7">
        <f t="shared" si="56"/>
        <v>6.0440916999999992</v>
      </c>
      <c r="E74" s="7">
        <f t="shared" si="40"/>
        <v>11.973775699999999</v>
      </c>
      <c r="F74" s="7">
        <f t="shared" si="41"/>
        <v>20.512225599999997</v>
      </c>
      <c r="G74" s="7">
        <f t="shared" si="42"/>
        <v>251920140.35158652</v>
      </c>
      <c r="H74" s="7">
        <f t="shared" si="43"/>
        <v>499071722.37019777</v>
      </c>
      <c r="I74" s="7">
        <f t="shared" si="44"/>
        <v>854957702.25911784</v>
      </c>
      <c r="J74" s="7">
        <v>0.1</v>
      </c>
      <c r="K74" s="7">
        <v>20</v>
      </c>
      <c r="L74" s="7">
        <f t="shared" si="57"/>
        <v>293.14999999999998</v>
      </c>
      <c r="M74" s="7">
        <v>3.4450000000000001E-2</v>
      </c>
      <c r="N74" s="7">
        <f t="shared" si="45"/>
        <v>599.42000000000007</v>
      </c>
      <c r="O74" s="7">
        <f t="shared" si="58"/>
        <v>4.166666666666667</v>
      </c>
      <c r="P74" s="7">
        <f t="shared" si="59"/>
        <v>3.0833333333333335</v>
      </c>
      <c r="Q74" s="7">
        <f t="shared" si="60"/>
        <v>5.541666666666667</v>
      </c>
      <c r="R74" s="7">
        <f t="shared" si="61"/>
        <v>1.0004836840325193</v>
      </c>
      <c r="S74" s="7">
        <f t="shared" si="62"/>
        <v>0.74035792618406426</v>
      </c>
      <c r="T74" s="7">
        <f t="shared" si="63"/>
        <v>1.3306432997632505</v>
      </c>
      <c r="U74" s="7">
        <f t="shared" si="64"/>
        <v>14.124500000000001</v>
      </c>
      <c r="V74" s="7">
        <v>412.80407693800299</v>
      </c>
      <c r="W74" s="7">
        <v>415.64735551982801</v>
      </c>
      <c r="X74" s="7">
        <v>419.67250012279197</v>
      </c>
      <c r="Y74" s="7">
        <f t="shared" si="46"/>
        <v>7.1518909211141735E-2</v>
      </c>
      <c r="Z74" s="7">
        <f t="shared" si="47"/>
        <v>0.19464549906262651</v>
      </c>
      <c r="AA74" s="7">
        <f t="shared" si="48"/>
        <v>0.44339380569813874</v>
      </c>
      <c r="AB74" s="7">
        <f t="shared" si="49"/>
        <v>36965978.603962831</v>
      </c>
      <c r="AC74" s="7">
        <f t="shared" si="50"/>
        <v>100606419.10049976</v>
      </c>
      <c r="AD74" s="7">
        <f t="shared" si="51"/>
        <v>229176956.35119697</v>
      </c>
      <c r="AE74" s="7">
        <f t="shared" si="52"/>
        <v>443591.74324755394</v>
      </c>
      <c r="AF74" s="7">
        <f t="shared" si="53"/>
        <v>1207277.0292059972</v>
      </c>
      <c r="AG74" s="7">
        <f t="shared" si="54"/>
        <v>2750123.4762143637</v>
      </c>
    </row>
    <row r="75" spans="1:33" x14ac:dyDescent="0.2">
      <c r="A75">
        <v>6.95</v>
      </c>
      <c r="B75" s="7">
        <v>431.19</v>
      </c>
      <c r="C75" s="7">
        <f t="shared" si="55"/>
        <v>431190000</v>
      </c>
      <c r="D75" s="7">
        <f t="shared" si="56"/>
        <v>6.1759099000000006</v>
      </c>
      <c r="E75" s="7">
        <f t="shared" si="40"/>
        <v>12.1992859</v>
      </c>
      <c r="F75" s="7">
        <f t="shared" si="41"/>
        <v>20.8677812</v>
      </c>
      <c r="G75" s="7">
        <f t="shared" si="42"/>
        <v>214743561.15993989</v>
      </c>
      <c r="H75" s="7">
        <f t="shared" si="43"/>
        <v>424183341.4335013</v>
      </c>
      <c r="I75" s="7">
        <f t="shared" si="44"/>
        <v>725596992.33864188</v>
      </c>
      <c r="J75" s="7">
        <v>0.1</v>
      </c>
      <c r="K75" s="7">
        <v>20</v>
      </c>
      <c r="L75" s="7">
        <f t="shared" si="57"/>
        <v>293.14999999999998</v>
      </c>
      <c r="M75" s="7">
        <v>3.4450000000000001E-2</v>
      </c>
      <c r="N75" s="7">
        <f t="shared" si="45"/>
        <v>599.42000000000007</v>
      </c>
      <c r="O75" s="7">
        <f t="shared" si="58"/>
        <v>4.166666666666667</v>
      </c>
      <c r="P75" s="7">
        <f t="shared" si="59"/>
        <v>3.0833333333333335</v>
      </c>
      <c r="Q75" s="7">
        <f t="shared" si="60"/>
        <v>5.541666666666667</v>
      </c>
      <c r="R75" s="7">
        <f t="shared" si="61"/>
        <v>1.0004836840325193</v>
      </c>
      <c r="S75" s="7">
        <f t="shared" si="62"/>
        <v>0.74035792618406426</v>
      </c>
      <c r="T75" s="7">
        <f t="shared" si="63"/>
        <v>1.3306432997632505</v>
      </c>
      <c r="U75" s="7">
        <f t="shared" si="64"/>
        <v>14.124500000000001</v>
      </c>
      <c r="V75" s="7">
        <v>412.80119340942201</v>
      </c>
      <c r="W75" s="7">
        <v>415.62490240688498</v>
      </c>
      <c r="X75" s="7">
        <v>419.61914742306402</v>
      </c>
      <c r="Y75" s="7">
        <f t="shared" si="46"/>
        <v>7.144536386151315E-2</v>
      </c>
      <c r="Z75" s="7">
        <f t="shared" si="47"/>
        <v>0.19387161518742865</v>
      </c>
      <c r="AA75" s="7">
        <f t="shared" si="48"/>
        <v>0.44094808264036339</v>
      </c>
      <c r="AB75" s="7">
        <f t="shared" si="49"/>
        <v>30806526.443445854</v>
      </c>
      <c r="AC75" s="7">
        <f t="shared" si="50"/>
        <v>83595501.752667367</v>
      </c>
      <c r="AD75" s="7">
        <f t="shared" si="51"/>
        <v>190132403.75369829</v>
      </c>
      <c r="AE75" s="7">
        <f t="shared" si="52"/>
        <v>369678.31732135022</v>
      </c>
      <c r="AF75" s="7">
        <f t="shared" si="53"/>
        <v>1003146.0210320085</v>
      </c>
      <c r="AG75" s="7">
        <f t="shared" si="54"/>
        <v>2281588.8450443791</v>
      </c>
    </row>
    <row r="76" spans="1:33" x14ac:dyDescent="0.2">
      <c r="A76">
        <v>7.05</v>
      </c>
      <c r="B76" s="7">
        <v>356.49</v>
      </c>
      <c r="C76" s="7">
        <f t="shared" si="55"/>
        <v>356490000</v>
      </c>
      <c r="D76" s="7">
        <f t="shared" si="56"/>
        <v>6.3077281000000003</v>
      </c>
      <c r="E76" s="7">
        <f t="shared" si="40"/>
        <v>12.4247961</v>
      </c>
      <c r="F76" s="7">
        <f t="shared" si="41"/>
        <v>21.223336799999998</v>
      </c>
      <c r="G76" s="7">
        <f t="shared" si="42"/>
        <v>181330490.10335615</v>
      </c>
      <c r="H76" s="7">
        <f t="shared" si="43"/>
        <v>357180006.89460093</v>
      </c>
      <c r="I76" s="7">
        <f t="shared" si="44"/>
        <v>610114767.56149244</v>
      </c>
      <c r="J76" s="7">
        <v>0.1</v>
      </c>
      <c r="K76" s="7">
        <v>20</v>
      </c>
      <c r="L76" s="7">
        <f t="shared" si="57"/>
        <v>293.14999999999998</v>
      </c>
      <c r="M76" s="7">
        <v>3.4450000000000001E-2</v>
      </c>
      <c r="N76" s="7">
        <f t="shared" si="45"/>
        <v>599.42000000000007</v>
      </c>
      <c r="O76" s="7">
        <f t="shared" si="58"/>
        <v>4.166666666666667</v>
      </c>
      <c r="P76" s="7">
        <f t="shared" si="59"/>
        <v>3.0833333333333335</v>
      </c>
      <c r="Q76" s="7">
        <f t="shared" si="60"/>
        <v>5.541666666666667</v>
      </c>
      <c r="R76" s="7">
        <f t="shared" si="61"/>
        <v>1.0004836840325193</v>
      </c>
      <c r="S76" s="7">
        <f t="shared" si="62"/>
        <v>0.74035792618406426</v>
      </c>
      <c r="T76" s="7">
        <f t="shared" si="63"/>
        <v>1.3306432997632505</v>
      </c>
      <c r="U76" s="7">
        <f t="shared" si="64"/>
        <v>14.124500000000001</v>
      </c>
      <c r="V76" s="7">
        <v>412.79801905244801</v>
      </c>
      <c r="W76" s="7">
        <v>415.60259239026999</v>
      </c>
      <c r="X76" s="7">
        <v>419.566689792886</v>
      </c>
      <c r="Y76" s="7">
        <f t="shared" si="46"/>
        <v>7.1364400837585232E-2</v>
      </c>
      <c r="Z76" s="7">
        <f t="shared" si="47"/>
        <v>0.19310266336513332</v>
      </c>
      <c r="AA76" s="7">
        <f t="shared" si="48"/>
        <v>0.43854339016300353</v>
      </c>
      <c r="AB76" s="7">
        <f t="shared" si="49"/>
        <v>25440695.254590761</v>
      </c>
      <c r="AC76" s="7">
        <f t="shared" si="50"/>
        <v>68839168.463036373</v>
      </c>
      <c r="AD76" s="7">
        <f t="shared" si="51"/>
        <v>156336333.15920913</v>
      </c>
      <c r="AE76" s="7">
        <f t="shared" si="52"/>
        <v>305288.34305508912</v>
      </c>
      <c r="AF76" s="7">
        <f t="shared" si="53"/>
        <v>826070.02155643655</v>
      </c>
      <c r="AG76" s="7">
        <f t="shared" si="54"/>
        <v>1876035.9979105096</v>
      </c>
    </row>
    <row r="77" spans="1:33" x14ac:dyDescent="0.2">
      <c r="A77">
        <v>7.15</v>
      </c>
      <c r="B77" s="7">
        <v>281.79000000000002</v>
      </c>
      <c r="C77" s="7">
        <f t="shared" si="55"/>
        <v>281790000</v>
      </c>
      <c r="D77" s="7">
        <f t="shared" si="56"/>
        <v>6.4395462999999999</v>
      </c>
      <c r="E77" s="7">
        <f t="shared" si="40"/>
        <v>12.650306300000002</v>
      </c>
      <c r="F77" s="7">
        <f t="shared" si="41"/>
        <v>21.578892400000001</v>
      </c>
      <c r="G77" s="7">
        <f t="shared" si="42"/>
        <v>146329323.99136129</v>
      </c>
      <c r="H77" s="7">
        <f t="shared" si="43"/>
        <v>287459812.06201732</v>
      </c>
      <c r="I77" s="7">
        <f t="shared" si="44"/>
        <v>490348945.44889343</v>
      </c>
      <c r="J77" s="7">
        <v>0.1</v>
      </c>
      <c r="K77" s="7">
        <v>20</v>
      </c>
      <c r="L77" s="7">
        <f t="shared" si="57"/>
        <v>293.14999999999998</v>
      </c>
      <c r="M77" s="7">
        <v>3.4450000000000001E-2</v>
      </c>
      <c r="N77" s="7">
        <f t="shared" si="45"/>
        <v>599.42000000000007</v>
      </c>
      <c r="O77" s="7">
        <f t="shared" si="58"/>
        <v>4.166666666666667</v>
      </c>
      <c r="P77" s="7">
        <f t="shared" si="59"/>
        <v>3.0833333333333335</v>
      </c>
      <c r="Q77" s="7">
        <f t="shared" si="60"/>
        <v>5.541666666666667</v>
      </c>
      <c r="R77" s="7">
        <f t="shared" si="61"/>
        <v>1.0004836840325193</v>
      </c>
      <c r="S77" s="7">
        <f t="shared" si="62"/>
        <v>0.74035792618406426</v>
      </c>
      <c r="T77" s="7">
        <f t="shared" si="63"/>
        <v>1.3306432997632505</v>
      </c>
      <c r="U77" s="7">
        <f t="shared" si="64"/>
        <v>14.124500000000001</v>
      </c>
      <c r="V77" s="7">
        <v>412.79457963866997</v>
      </c>
      <c r="W77" s="7">
        <v>415.580437288128</v>
      </c>
      <c r="X77" s="7">
        <v>419.51511183760101</v>
      </c>
      <c r="Y77" s="7">
        <f t="shared" si="46"/>
        <v>7.1276677452253884E-2</v>
      </c>
      <c r="Z77" s="7">
        <f t="shared" si="47"/>
        <v>0.19233905092775958</v>
      </c>
      <c r="AA77" s="7">
        <f t="shared" si="48"/>
        <v>0.43617902256480123</v>
      </c>
      <c r="AB77" s="7">
        <f t="shared" si="49"/>
        <v>20085054.939270623</v>
      </c>
      <c r="AC77" s="7">
        <f t="shared" si="50"/>
        <v>54199221.160933368</v>
      </c>
      <c r="AD77" s="7">
        <f t="shared" si="51"/>
        <v>122910886.76853535</v>
      </c>
      <c r="AE77" s="7">
        <f t="shared" si="52"/>
        <v>241020.65927124748</v>
      </c>
      <c r="AF77" s="7">
        <f t="shared" si="53"/>
        <v>650390.65393120039</v>
      </c>
      <c r="AG77" s="7">
        <f t="shared" si="54"/>
        <v>1474930.6412224241</v>
      </c>
    </row>
    <row r="78" spans="1:33" x14ac:dyDescent="0.2">
      <c r="A78">
        <v>7.25</v>
      </c>
      <c r="B78" s="7">
        <v>237.78</v>
      </c>
      <c r="C78" s="7">
        <f t="shared" si="55"/>
        <v>237780000</v>
      </c>
      <c r="D78" s="7">
        <f t="shared" si="56"/>
        <v>6.5713644999999996</v>
      </c>
      <c r="E78" s="7">
        <f t="shared" si="40"/>
        <v>12.875816500000001</v>
      </c>
      <c r="F78" s="7">
        <f t="shared" si="41"/>
        <v>21.934448</v>
      </c>
      <c r="G78" s="7">
        <f t="shared" si="42"/>
        <v>126003149.05731839</v>
      </c>
      <c r="H78" s="7">
        <f t="shared" si="43"/>
        <v>246888363.24391678</v>
      </c>
      <c r="I78" s="7">
        <f t="shared" si="44"/>
        <v>420583810.38428164</v>
      </c>
      <c r="J78" s="7">
        <v>0.1</v>
      </c>
      <c r="K78" s="7">
        <v>20</v>
      </c>
      <c r="L78" s="7">
        <f t="shared" si="57"/>
        <v>293.14999999999998</v>
      </c>
      <c r="M78" s="7">
        <v>3.4450000000000001E-2</v>
      </c>
      <c r="N78" s="7">
        <f t="shared" si="45"/>
        <v>599.42000000000007</v>
      </c>
      <c r="O78" s="7">
        <f t="shared" si="58"/>
        <v>4.166666666666667</v>
      </c>
      <c r="P78" s="7">
        <f t="shared" si="59"/>
        <v>3.0833333333333335</v>
      </c>
      <c r="Q78" s="7">
        <f t="shared" si="60"/>
        <v>5.541666666666667</v>
      </c>
      <c r="R78" s="7">
        <f t="shared" si="61"/>
        <v>1.0004836840325193</v>
      </c>
      <c r="S78" s="7">
        <f t="shared" si="62"/>
        <v>0.74035792618406426</v>
      </c>
      <c r="T78" s="7">
        <f t="shared" si="63"/>
        <v>1.3306432997632505</v>
      </c>
      <c r="U78" s="7">
        <f t="shared" si="64"/>
        <v>14.124500000000001</v>
      </c>
      <c r="V78" s="7">
        <v>412.79089883409199</v>
      </c>
      <c r="W78" s="7">
        <v>415.55844736128</v>
      </c>
      <c r="X78" s="7">
        <v>419.46439787287898</v>
      </c>
      <c r="Y78" s="7">
        <f t="shared" si="46"/>
        <v>7.1182797314776586E-2</v>
      </c>
      <c r="Z78" s="7">
        <f t="shared" si="47"/>
        <v>0.19158113153156603</v>
      </c>
      <c r="AA78" s="7">
        <f t="shared" si="48"/>
        <v>0.43385426086568696</v>
      </c>
      <c r="AB78" s="7">
        <f t="shared" si="49"/>
        <v>16925845.545507576</v>
      </c>
      <c r="AC78" s="7">
        <f t="shared" si="50"/>
        <v>45554161.455575772</v>
      </c>
      <c r="AD78" s="7">
        <f t="shared" si="51"/>
        <v>103161866.14864305</v>
      </c>
      <c r="AE78" s="7">
        <f t="shared" si="52"/>
        <v>203110.14654609089</v>
      </c>
      <c r="AF78" s="7">
        <f t="shared" si="53"/>
        <v>546649.93746690929</v>
      </c>
      <c r="AG78" s="7">
        <f t="shared" si="54"/>
        <v>1237942.3937837167</v>
      </c>
    </row>
    <row r="79" spans="1:33" x14ac:dyDescent="0.2">
      <c r="A79">
        <v>7.35</v>
      </c>
      <c r="B79" s="7">
        <v>193.77</v>
      </c>
      <c r="C79" s="7">
        <f t="shared" si="55"/>
        <v>193770000</v>
      </c>
      <c r="D79" s="7">
        <f t="shared" si="56"/>
        <v>6.7031826999999993</v>
      </c>
      <c r="E79" s="7">
        <f t="shared" si="40"/>
        <v>13.1013267</v>
      </c>
      <c r="F79" s="7">
        <f t="shared" si="41"/>
        <v>22.290003599999999</v>
      </c>
      <c r="G79" s="7">
        <f t="shared" si="42"/>
        <v>104741337.39785855</v>
      </c>
      <c r="H79" s="7">
        <f t="shared" si="43"/>
        <v>204716258.18050173</v>
      </c>
      <c r="I79" s="7">
        <f t="shared" si="44"/>
        <v>348294965.56420606</v>
      </c>
      <c r="J79" s="7">
        <v>0.1</v>
      </c>
      <c r="K79" s="7">
        <v>20</v>
      </c>
      <c r="L79" s="7">
        <f t="shared" si="57"/>
        <v>293.14999999999998</v>
      </c>
      <c r="M79" s="7">
        <v>3.4450000000000001E-2</v>
      </c>
      <c r="N79" s="7">
        <f t="shared" si="45"/>
        <v>599.42000000000007</v>
      </c>
      <c r="O79" s="7">
        <f t="shared" si="58"/>
        <v>4.166666666666667</v>
      </c>
      <c r="P79" s="7">
        <f t="shared" si="59"/>
        <v>3.0833333333333335</v>
      </c>
      <c r="Q79" s="7">
        <f t="shared" si="60"/>
        <v>5.541666666666667</v>
      </c>
      <c r="R79" s="7">
        <f t="shared" si="61"/>
        <v>1.0004836840325193</v>
      </c>
      <c r="S79" s="7">
        <f t="shared" si="62"/>
        <v>0.74035792618406426</v>
      </c>
      <c r="T79" s="7">
        <f t="shared" si="63"/>
        <v>1.3306432997632505</v>
      </c>
      <c r="U79" s="7">
        <f t="shared" si="64"/>
        <v>14.124500000000001</v>
      </c>
      <c r="V79" s="7">
        <v>412.78699838514302</v>
      </c>
      <c r="W79" s="7">
        <v>415.53663147653702</v>
      </c>
      <c r="X79" s="7">
        <v>419.41453201789</v>
      </c>
      <c r="Y79" s="7">
        <f t="shared" si="46"/>
        <v>7.1083315075012282E-2</v>
      </c>
      <c r="Z79" s="7">
        <f t="shared" si="47"/>
        <v>0.19082921078593906</v>
      </c>
      <c r="AA79" s="7">
        <f t="shared" si="48"/>
        <v>0.43156837707791063</v>
      </c>
      <c r="AB79" s="7">
        <f t="shared" si="49"/>
        <v>13773813.96208513</v>
      </c>
      <c r="AC79" s="7">
        <f t="shared" si="50"/>
        <v>36976976.173991412</v>
      </c>
      <c r="AD79" s="7">
        <f t="shared" si="51"/>
        <v>83625004.426386744</v>
      </c>
      <c r="AE79" s="7">
        <f t="shared" si="52"/>
        <v>165285.76754502158</v>
      </c>
      <c r="AF79" s="7">
        <f t="shared" si="53"/>
        <v>443723.71408789692</v>
      </c>
      <c r="AG79" s="7">
        <f t="shared" si="54"/>
        <v>1003500.0531166409</v>
      </c>
    </row>
    <row r="80" spans="1:33" x14ac:dyDescent="0.2">
      <c r="A80">
        <v>7.45</v>
      </c>
      <c r="B80" s="7">
        <v>145.71</v>
      </c>
      <c r="C80" s="7">
        <f t="shared" si="55"/>
        <v>145710000</v>
      </c>
      <c r="D80" s="7">
        <f t="shared" si="56"/>
        <v>6.8350009000000007</v>
      </c>
      <c r="E80" s="7">
        <f t="shared" si="40"/>
        <v>13.326836900000002</v>
      </c>
      <c r="F80" s="7">
        <f t="shared" si="41"/>
        <v>22.645559200000001</v>
      </c>
      <c r="G80" s="7">
        <f t="shared" si="42"/>
        <v>80311632.399048984</v>
      </c>
      <c r="H80" s="7">
        <f t="shared" si="43"/>
        <v>156591058.55492741</v>
      </c>
      <c r="I80" s="7">
        <f t="shared" si="44"/>
        <v>266086552.51842046</v>
      </c>
      <c r="J80" s="7">
        <v>0.1</v>
      </c>
      <c r="K80" s="7">
        <v>20</v>
      </c>
      <c r="L80" s="7">
        <f t="shared" si="57"/>
        <v>293.14999999999998</v>
      </c>
      <c r="M80" s="7">
        <v>3.4450000000000001E-2</v>
      </c>
      <c r="N80" s="7">
        <f t="shared" si="45"/>
        <v>599.42000000000007</v>
      </c>
      <c r="O80" s="7">
        <f t="shared" si="58"/>
        <v>4.166666666666667</v>
      </c>
      <c r="P80" s="7">
        <f t="shared" si="59"/>
        <v>3.0833333333333335</v>
      </c>
      <c r="Q80" s="7">
        <f t="shared" si="60"/>
        <v>5.541666666666667</v>
      </c>
      <c r="R80" s="7">
        <f t="shared" si="61"/>
        <v>1.0004836840325193</v>
      </c>
      <c r="S80" s="7">
        <f t="shared" si="62"/>
        <v>0.74035792618406426</v>
      </c>
      <c r="T80" s="7">
        <f t="shared" si="63"/>
        <v>1.3306432997632505</v>
      </c>
      <c r="U80" s="7">
        <f t="shared" si="64"/>
        <v>14.124500000000001</v>
      </c>
      <c r="V80" s="7">
        <v>412.78289828631603</v>
      </c>
      <c r="W80" s="7">
        <v>415.51499725233998</v>
      </c>
      <c r="X80" s="7">
        <v>419.36549827508298</v>
      </c>
      <c r="Y80" s="7">
        <f t="shared" si="46"/>
        <v>7.0978740699113224E-2</v>
      </c>
      <c r="Z80" s="7">
        <f t="shared" si="47"/>
        <v>0.19008355127311374</v>
      </c>
      <c r="AA80" s="7">
        <f t="shared" si="48"/>
        <v>0.429320637863145</v>
      </c>
      <c r="AB80" s="7">
        <f t="shared" si="49"/>
        <v>10342312.307267789</v>
      </c>
      <c r="AC80" s="7">
        <f t="shared" si="50"/>
        <v>27697074.256005403</v>
      </c>
      <c r="AD80" s="7">
        <f t="shared" si="51"/>
        <v>62556310.143038861</v>
      </c>
      <c r="AE80" s="7">
        <f t="shared" si="52"/>
        <v>124107.74768721347</v>
      </c>
      <c r="AF80" s="7">
        <f t="shared" si="53"/>
        <v>332364.89107206481</v>
      </c>
      <c r="AG80" s="7">
        <f t="shared" si="54"/>
        <v>750675.72171646636</v>
      </c>
    </row>
    <row r="81" spans="1:33" x14ac:dyDescent="0.2">
      <c r="A81">
        <v>7.55</v>
      </c>
      <c r="B81" s="7">
        <v>117.99</v>
      </c>
      <c r="C81" s="7">
        <f t="shared" si="55"/>
        <v>117990000</v>
      </c>
      <c r="D81" s="7">
        <f t="shared" si="56"/>
        <v>6.9668191000000004</v>
      </c>
      <c r="E81" s="7">
        <f t="shared" si="40"/>
        <v>13.5523471</v>
      </c>
      <c r="F81" s="7">
        <f t="shared" si="41"/>
        <v>23.0011148</v>
      </c>
      <c r="G81" s="7">
        <f t="shared" si="42"/>
        <v>66287288.439509764</v>
      </c>
      <c r="H81" s="7">
        <f t="shared" si="43"/>
        <v>128946701.26429054</v>
      </c>
      <c r="I81" s="7">
        <f t="shared" si="44"/>
        <v>218849019.80272123</v>
      </c>
      <c r="J81" s="7">
        <v>0.1</v>
      </c>
      <c r="K81" s="7">
        <v>20</v>
      </c>
      <c r="L81" s="7">
        <f t="shared" si="57"/>
        <v>293.14999999999998</v>
      </c>
      <c r="M81" s="7">
        <v>3.4450000000000001E-2</v>
      </c>
      <c r="N81" s="7">
        <f t="shared" si="45"/>
        <v>599.42000000000007</v>
      </c>
      <c r="O81" s="7">
        <f t="shared" si="58"/>
        <v>4.166666666666667</v>
      </c>
      <c r="P81" s="7">
        <f t="shared" si="59"/>
        <v>3.0833333333333335</v>
      </c>
      <c r="Q81" s="7">
        <f t="shared" si="60"/>
        <v>5.541666666666667</v>
      </c>
      <c r="R81" s="7">
        <f t="shared" si="61"/>
        <v>1.0004836840325193</v>
      </c>
      <c r="S81" s="7">
        <f t="shared" si="62"/>
        <v>0.74035792618406426</v>
      </c>
      <c r="T81" s="7">
        <f t="shared" si="63"/>
        <v>1.3306432997632505</v>
      </c>
      <c r="U81" s="7">
        <f t="shared" si="64"/>
        <v>14.124500000000001</v>
      </c>
      <c r="V81" s="7">
        <v>412.77861693328902</v>
      </c>
      <c r="W81" s="7">
        <v>415.49355119061897</v>
      </c>
      <c r="X81" s="7">
        <v>419.31728060032799</v>
      </c>
      <c r="Y81" s="7">
        <f t="shared" si="46"/>
        <v>7.0869543374927915E-2</v>
      </c>
      <c r="Z81" s="7">
        <f t="shared" si="47"/>
        <v>0.18934437709292321</v>
      </c>
      <c r="AA81" s="7">
        <f t="shared" si="48"/>
        <v>0.42711030774785719</v>
      </c>
      <c r="AB81" s="7">
        <f t="shared" si="49"/>
        <v>8361897.4228077447</v>
      </c>
      <c r="AC81" s="7">
        <f t="shared" si="50"/>
        <v>22340743.053194009</v>
      </c>
      <c r="AD81" s="7">
        <f t="shared" si="51"/>
        <v>50394745.211169668</v>
      </c>
      <c r="AE81" s="7">
        <f t="shared" si="52"/>
        <v>100342.76907369294</v>
      </c>
      <c r="AF81" s="7">
        <f t="shared" si="53"/>
        <v>268088.91663832811</v>
      </c>
      <c r="AG81" s="7">
        <f t="shared" si="54"/>
        <v>604736.942534036</v>
      </c>
    </row>
    <row r="82" spans="1:33" x14ac:dyDescent="0.2">
      <c r="A82">
        <v>7.65</v>
      </c>
      <c r="B82" s="7">
        <v>96.39</v>
      </c>
      <c r="C82" s="7">
        <f t="shared" si="55"/>
        <v>96390000</v>
      </c>
      <c r="D82" s="7">
        <f t="shared" si="56"/>
        <v>7.0986373</v>
      </c>
      <c r="E82" s="7">
        <f t="shared" si="40"/>
        <v>13.777857299999999</v>
      </c>
      <c r="F82" s="7">
        <f t="shared" si="41"/>
        <v>23.356670400000002</v>
      </c>
      <c r="G82" s="7">
        <f t="shared" si="42"/>
        <v>55176924.043342084</v>
      </c>
      <c r="H82" s="7">
        <f t="shared" si="43"/>
        <v>107093763.71745408</v>
      </c>
      <c r="I82" s="7">
        <f t="shared" si="44"/>
        <v>181548820.44278783</v>
      </c>
      <c r="J82" s="7">
        <v>0.1</v>
      </c>
      <c r="K82" s="7">
        <v>20</v>
      </c>
      <c r="L82" s="7">
        <f t="shared" si="57"/>
        <v>293.14999999999998</v>
      </c>
      <c r="M82" s="7">
        <v>3.4450000000000001E-2</v>
      </c>
      <c r="N82" s="7">
        <f t="shared" si="45"/>
        <v>599.42000000000007</v>
      </c>
      <c r="O82" s="7">
        <f t="shared" si="58"/>
        <v>4.166666666666667</v>
      </c>
      <c r="P82" s="7">
        <f t="shared" si="59"/>
        <v>3.0833333333333335</v>
      </c>
      <c r="Q82" s="7">
        <f t="shared" si="60"/>
        <v>5.541666666666667</v>
      </c>
      <c r="R82" s="7">
        <f t="shared" si="61"/>
        <v>1.0004836840325193</v>
      </c>
      <c r="S82" s="7">
        <f t="shared" si="62"/>
        <v>0.74035792618406426</v>
      </c>
      <c r="T82" s="7">
        <f t="shared" si="63"/>
        <v>1.3306432997632505</v>
      </c>
      <c r="U82" s="7">
        <f t="shared" si="64"/>
        <v>14.124500000000001</v>
      </c>
      <c r="V82" s="7">
        <v>412.77417125748701</v>
      </c>
      <c r="W82" s="7">
        <v>415.47229879080601</v>
      </c>
      <c r="X82" s="7">
        <v>419.269862958884</v>
      </c>
      <c r="Y82" s="7">
        <f t="shared" si="46"/>
        <v>7.0756154944048383E-2</v>
      </c>
      <c r="Z82" s="7">
        <f t="shared" si="47"/>
        <v>0.1886118777924366</v>
      </c>
      <c r="AA82" s="7">
        <f t="shared" si="48"/>
        <v>0.42493665168890954</v>
      </c>
      <c r="AB82" s="7">
        <f t="shared" si="49"/>
        <v>6820185.7750568232</v>
      </c>
      <c r="AC82" s="7">
        <f t="shared" si="50"/>
        <v>18180298.900412966</v>
      </c>
      <c r="AD82" s="7">
        <f t="shared" si="51"/>
        <v>40959643.856293991</v>
      </c>
      <c r="AE82" s="7">
        <f t="shared" si="52"/>
        <v>81842.22930068188</v>
      </c>
      <c r="AF82" s="7">
        <f t="shared" si="53"/>
        <v>218163.58680495562</v>
      </c>
      <c r="AG82" s="7">
        <f t="shared" si="54"/>
        <v>491515.72627552791</v>
      </c>
    </row>
    <row r="83" spans="1:33" x14ac:dyDescent="0.2">
      <c r="A83">
        <v>7.75</v>
      </c>
      <c r="B83" s="7">
        <v>73.8</v>
      </c>
      <c r="C83" s="7">
        <f t="shared" si="55"/>
        <v>73800000</v>
      </c>
      <c r="D83" s="7">
        <f t="shared" si="56"/>
        <v>7.2304554999999997</v>
      </c>
      <c r="E83" s="7">
        <f t="shared" si="40"/>
        <v>14.003367500000001</v>
      </c>
      <c r="F83" s="7">
        <f t="shared" si="41"/>
        <v>23.712226000000001</v>
      </c>
      <c r="G83" s="7">
        <f t="shared" si="42"/>
        <v>43030118.146175995</v>
      </c>
      <c r="H83" s="7">
        <f t="shared" si="43"/>
        <v>83337288.773760021</v>
      </c>
      <c r="I83" s="7">
        <f t="shared" si="44"/>
        <v>141116958.16243201</v>
      </c>
      <c r="J83" s="7">
        <v>0.1</v>
      </c>
      <c r="K83" s="7">
        <v>20</v>
      </c>
      <c r="L83" s="7">
        <f t="shared" si="57"/>
        <v>293.14999999999998</v>
      </c>
      <c r="M83" s="7">
        <v>3.4450000000000001E-2</v>
      </c>
      <c r="N83" s="7">
        <f t="shared" si="45"/>
        <v>599.42000000000007</v>
      </c>
      <c r="O83" s="7">
        <f t="shared" si="58"/>
        <v>4.166666666666667</v>
      </c>
      <c r="P83" s="7">
        <f t="shared" si="59"/>
        <v>3.0833333333333335</v>
      </c>
      <c r="Q83" s="7">
        <f t="shared" si="60"/>
        <v>5.541666666666667</v>
      </c>
      <c r="R83" s="7">
        <f t="shared" si="61"/>
        <v>1.0004836840325193</v>
      </c>
      <c r="S83" s="7">
        <f t="shared" si="62"/>
        <v>0.74035792618406426</v>
      </c>
      <c r="T83" s="7">
        <f t="shared" si="63"/>
        <v>1.3306432997632505</v>
      </c>
      <c r="U83" s="7">
        <f t="shared" si="64"/>
        <v>14.124500000000001</v>
      </c>
      <c r="V83" s="7">
        <v>412.76957685208299</v>
      </c>
      <c r="W83" s="7">
        <v>415.45124465608399</v>
      </c>
      <c r="X83" s="7">
        <v>419.22322937728302</v>
      </c>
      <c r="Y83" s="7">
        <f t="shared" si="46"/>
        <v>7.0638973115505779E-2</v>
      </c>
      <c r="Z83" s="7">
        <f t="shared" si="47"/>
        <v>0.18788621202800737</v>
      </c>
      <c r="AA83" s="7">
        <f t="shared" si="48"/>
        <v>0.42279893745195929</v>
      </c>
      <c r="AB83" s="7">
        <f t="shared" si="49"/>
        <v>5213156.2159243263</v>
      </c>
      <c r="AC83" s="7">
        <f t="shared" si="50"/>
        <v>13866002.447666943</v>
      </c>
      <c r="AD83" s="7">
        <f t="shared" si="51"/>
        <v>31202561.583954595</v>
      </c>
      <c r="AE83" s="7">
        <f t="shared" si="52"/>
        <v>62557.874591091917</v>
      </c>
      <c r="AF83" s="7">
        <f t="shared" si="53"/>
        <v>166392.02937200331</v>
      </c>
      <c r="AG83" s="7">
        <f t="shared" si="54"/>
        <v>374430.73900745512</v>
      </c>
    </row>
    <row r="84" spans="1:33" x14ac:dyDescent="0.2">
      <c r="A84">
        <v>7.85</v>
      </c>
      <c r="B84" s="7">
        <v>58.59</v>
      </c>
      <c r="C84" s="7">
        <f t="shared" si="55"/>
        <v>58590000</v>
      </c>
      <c r="D84" s="7">
        <f t="shared" si="56"/>
        <v>7.3622736999999994</v>
      </c>
      <c r="E84" s="7">
        <f t="shared" si="40"/>
        <v>14.2288777</v>
      </c>
      <c r="F84" s="7">
        <f t="shared" si="41"/>
        <v>24.0677816</v>
      </c>
      <c r="G84" s="7">
        <f t="shared" si="42"/>
        <v>34784516.880933113</v>
      </c>
      <c r="H84" s="7">
        <f t="shared" si="43"/>
        <v>67227144.319883525</v>
      </c>
      <c r="I84" s="7">
        <f t="shared" si="44"/>
        <v>113712989.96284413</v>
      </c>
      <c r="J84" s="7">
        <v>0.1</v>
      </c>
      <c r="K84" s="7">
        <v>20</v>
      </c>
      <c r="L84" s="7">
        <f t="shared" si="57"/>
        <v>293.14999999999998</v>
      </c>
      <c r="M84" s="7">
        <v>3.4450000000000001E-2</v>
      </c>
      <c r="N84" s="7">
        <f t="shared" si="45"/>
        <v>599.42000000000007</v>
      </c>
      <c r="O84" s="7">
        <f t="shared" si="58"/>
        <v>4.166666666666667</v>
      </c>
      <c r="P84" s="7">
        <f t="shared" si="59"/>
        <v>3.0833333333333335</v>
      </c>
      <c r="Q84" s="7">
        <f t="shared" si="60"/>
        <v>5.541666666666667</v>
      </c>
      <c r="R84" s="7">
        <f t="shared" si="61"/>
        <v>1.0004836840325193</v>
      </c>
      <c r="S84" s="7">
        <f t="shared" si="62"/>
        <v>0.74035792618406426</v>
      </c>
      <c r="T84" s="7">
        <f t="shared" si="63"/>
        <v>1.3306432997632505</v>
      </c>
      <c r="U84" s="7">
        <f t="shared" si="64"/>
        <v>14.124500000000001</v>
      </c>
      <c r="V84" s="7">
        <v>412.76484808554397</v>
      </c>
      <c r="W84" s="7">
        <v>415.43039258792601</v>
      </c>
      <c r="X84" s="7">
        <v>419.17736398675902</v>
      </c>
      <c r="Y84" s="7">
        <f t="shared" si="46"/>
        <v>7.0518364361801075E-2</v>
      </c>
      <c r="Z84" s="7">
        <f t="shared" si="47"/>
        <v>0.18716751082372737</v>
      </c>
      <c r="AA84" s="7">
        <f t="shared" si="48"/>
        <v>0.42069643760227227</v>
      </c>
      <c r="AB84" s="7">
        <f t="shared" si="49"/>
        <v>4131670.9679579251</v>
      </c>
      <c r="AC84" s="7">
        <f t="shared" si="50"/>
        <v>10966144.459162187</v>
      </c>
      <c r="AD84" s="7">
        <f t="shared" si="51"/>
        <v>24648604.279117133</v>
      </c>
      <c r="AE84" s="7">
        <f t="shared" si="52"/>
        <v>49580.051615495104</v>
      </c>
      <c r="AF84" s="7">
        <f t="shared" si="53"/>
        <v>131593.73350994624</v>
      </c>
      <c r="AG84" s="7">
        <f t="shared" si="54"/>
        <v>295783.25134940556</v>
      </c>
    </row>
    <row r="85" spans="1:33" x14ac:dyDescent="0.2">
      <c r="A85">
        <v>7.95</v>
      </c>
      <c r="B85" s="7">
        <v>40.049999999999997</v>
      </c>
      <c r="C85" s="7">
        <f t="shared" si="55"/>
        <v>40050000</v>
      </c>
      <c r="D85" s="7">
        <f t="shared" si="56"/>
        <v>7.4940919000000008</v>
      </c>
      <c r="E85" s="7">
        <f t="shared" si="40"/>
        <v>14.454387899999999</v>
      </c>
      <c r="F85" s="7">
        <f t="shared" si="41"/>
        <v>24.423337200000002</v>
      </c>
      <c r="G85" s="7">
        <f t="shared" si="42"/>
        <v>24203159.011180807</v>
      </c>
      <c r="H85" s="7">
        <f t="shared" si="43"/>
        <v>46682353.70225279</v>
      </c>
      <c r="I85" s="7">
        <f t="shared" si="44"/>
        <v>78878391.367910415</v>
      </c>
      <c r="J85" s="7">
        <v>0.1</v>
      </c>
      <c r="K85" s="7">
        <v>20</v>
      </c>
      <c r="L85" s="7">
        <f t="shared" si="57"/>
        <v>293.14999999999998</v>
      </c>
      <c r="M85" s="7">
        <v>3.4450000000000001E-2</v>
      </c>
      <c r="N85" s="7">
        <f t="shared" si="45"/>
        <v>599.42000000000007</v>
      </c>
      <c r="O85" s="7">
        <f t="shared" si="58"/>
        <v>4.166666666666667</v>
      </c>
      <c r="P85" s="7">
        <f t="shared" si="59"/>
        <v>3.0833333333333335</v>
      </c>
      <c r="Q85" s="7">
        <f t="shared" si="60"/>
        <v>5.541666666666667</v>
      </c>
      <c r="R85" s="7">
        <f t="shared" si="61"/>
        <v>1.0004836840325193</v>
      </c>
      <c r="S85" s="7">
        <f t="shared" si="62"/>
        <v>0.74035792618406426</v>
      </c>
      <c r="T85" s="7">
        <f t="shared" si="63"/>
        <v>1.3306432997632505</v>
      </c>
      <c r="U85" s="7">
        <f t="shared" si="64"/>
        <v>14.124500000000001</v>
      </c>
      <c r="V85" s="7">
        <v>412.75999820186001</v>
      </c>
      <c r="W85" s="7">
        <v>415.40974566806699</v>
      </c>
      <c r="X85" s="7">
        <v>419.13225105720102</v>
      </c>
      <c r="Y85" s="7">
        <f t="shared" si="46"/>
        <v>7.0394666475278478E-2</v>
      </c>
      <c r="Z85" s="7">
        <f t="shared" si="47"/>
        <v>0.18645588039671523</v>
      </c>
      <c r="AA85" s="7">
        <f t="shared" si="48"/>
        <v>0.41862843106115261</v>
      </c>
      <c r="AB85" s="7">
        <f t="shared" si="49"/>
        <v>2819306.3923349031</v>
      </c>
      <c r="AC85" s="7">
        <f t="shared" si="50"/>
        <v>7467558.009888445</v>
      </c>
      <c r="AD85" s="7">
        <f t="shared" si="51"/>
        <v>16766068.663999163</v>
      </c>
      <c r="AE85" s="7">
        <f t="shared" si="52"/>
        <v>33831.676708018837</v>
      </c>
      <c r="AF85" s="7">
        <f t="shared" si="53"/>
        <v>89610.696118661348</v>
      </c>
      <c r="AG85" s="7">
        <f t="shared" si="54"/>
        <v>201192.82396798994</v>
      </c>
    </row>
    <row r="86" spans="1:33" x14ac:dyDescent="0.2">
      <c r="A86">
        <v>8.0500000000000007</v>
      </c>
      <c r="B86" s="7">
        <v>32.85</v>
      </c>
      <c r="C86" s="7">
        <f t="shared" si="55"/>
        <v>32850000</v>
      </c>
      <c r="D86" s="7">
        <f t="shared" si="56"/>
        <v>7.6259101000000005</v>
      </c>
      <c r="E86" s="7">
        <f t="shared" si="40"/>
        <v>14.679898100000001</v>
      </c>
      <c r="F86" s="7">
        <f t="shared" si="41"/>
        <v>24.778892800000001</v>
      </c>
      <c r="G86" s="7">
        <f t="shared" si="42"/>
        <v>20201218.8767424</v>
      </c>
      <c r="H86" s="7">
        <f t="shared" si="43"/>
        <v>38887402.384454399</v>
      </c>
      <c r="I86" s="7">
        <f t="shared" si="44"/>
        <v>65639881.720627189</v>
      </c>
      <c r="J86" s="7">
        <v>0.1</v>
      </c>
      <c r="K86" s="7">
        <v>20</v>
      </c>
      <c r="L86" s="7">
        <f t="shared" si="57"/>
        <v>293.14999999999998</v>
      </c>
      <c r="M86" s="7">
        <v>3.4450000000000001E-2</v>
      </c>
      <c r="N86" s="7">
        <f t="shared" si="45"/>
        <v>599.42000000000007</v>
      </c>
      <c r="O86" s="7">
        <f>100/24</f>
        <v>4.166666666666667</v>
      </c>
      <c r="P86" s="7">
        <f t="shared" si="59"/>
        <v>3.0833333333333335</v>
      </c>
      <c r="Q86" s="7">
        <f t="shared" si="60"/>
        <v>5.541666666666667</v>
      </c>
      <c r="R86" s="7">
        <f t="shared" si="61"/>
        <v>1.0004836840325193</v>
      </c>
      <c r="S86" s="7">
        <f t="shared" si="62"/>
        <v>0.74035792618406426</v>
      </c>
      <c r="T86" s="7">
        <f t="shared" si="63"/>
        <v>1.3306432997632505</v>
      </c>
      <c r="U86" s="7">
        <f t="shared" si="64"/>
        <v>14.124500000000001</v>
      </c>
      <c r="V86" s="7">
        <v>412.75503941468202</v>
      </c>
      <c r="W86" s="7">
        <v>415.38930633517998</v>
      </c>
      <c r="X86" s="7">
        <v>419.08787502873099</v>
      </c>
      <c r="Y86" s="7">
        <f t="shared" si="46"/>
        <v>7.0268190969141636E-2</v>
      </c>
      <c r="Z86" s="7">
        <f t="shared" si="47"/>
        <v>0.18575140479989286</v>
      </c>
      <c r="AA86" s="7">
        <f t="shared" si="48"/>
        <v>0.41659420455349616</v>
      </c>
      <c r="AB86" s="7">
        <f t="shared" si="49"/>
        <v>2308310.0733363028</v>
      </c>
      <c r="AC86" s="7">
        <f t="shared" si="50"/>
        <v>6101933.64767648</v>
      </c>
      <c r="AD86" s="7">
        <f t="shared" si="51"/>
        <v>13685119.619582349</v>
      </c>
      <c r="AE86" s="7">
        <f t="shared" si="52"/>
        <v>27699.720880035631</v>
      </c>
      <c r="AF86" s="7">
        <f t="shared" si="53"/>
        <v>73223.203772117762</v>
      </c>
      <c r="AG86" s="7">
        <f t="shared" si="54"/>
        <v>164221.43543498821</v>
      </c>
    </row>
    <row r="87" spans="1:33" x14ac:dyDescent="0.2">
      <c r="A87">
        <v>8.15</v>
      </c>
      <c r="B87" s="7">
        <v>24.48</v>
      </c>
      <c r="C87" s="7">
        <f t="shared" si="55"/>
        <v>24480000</v>
      </c>
      <c r="D87" s="7">
        <f t="shared" si="56"/>
        <v>7.7577283000000001</v>
      </c>
      <c r="E87" s="7">
        <f t="shared" si="40"/>
        <v>14.905408299999999</v>
      </c>
      <c r="F87" s="7">
        <f t="shared" si="41"/>
        <v>25.1344484</v>
      </c>
      <c r="G87" s="7">
        <f t="shared" si="42"/>
        <v>15314276.983541759</v>
      </c>
      <c r="H87" s="7">
        <f t="shared" si="43"/>
        <v>29424277.627637759</v>
      </c>
      <c r="I87" s="7">
        <f t="shared" si="44"/>
        <v>49617090.176532485</v>
      </c>
      <c r="J87" s="7">
        <v>0.1</v>
      </c>
      <c r="K87" s="7">
        <v>20</v>
      </c>
      <c r="L87" s="7">
        <f t="shared" si="57"/>
        <v>293.14999999999998</v>
      </c>
      <c r="M87" s="7">
        <v>3.4450000000000001E-2</v>
      </c>
      <c r="N87" s="7">
        <f t="shared" si="45"/>
        <v>599.42000000000007</v>
      </c>
      <c r="O87" s="7">
        <f t="shared" si="58"/>
        <v>4.166666666666667</v>
      </c>
      <c r="P87" s="7">
        <f t="shared" si="59"/>
        <v>3.0833333333333335</v>
      </c>
      <c r="Q87" s="7">
        <f t="shared" si="60"/>
        <v>5.541666666666667</v>
      </c>
      <c r="R87" s="7">
        <f t="shared" si="61"/>
        <v>1.0004836840325193</v>
      </c>
      <c r="S87" s="7">
        <f t="shared" si="62"/>
        <v>0.74035792618406426</v>
      </c>
      <c r="T87" s="7">
        <f t="shared" si="63"/>
        <v>1.3306432997632505</v>
      </c>
      <c r="U87" s="7">
        <f t="shared" si="64"/>
        <v>14.124500000000001</v>
      </c>
      <c r="V87" s="7">
        <v>412.74998299108898</v>
      </c>
      <c r="W87" s="7">
        <v>415.36907645185698</v>
      </c>
      <c r="X87" s="7">
        <v>419.04422053628002</v>
      </c>
      <c r="Y87" s="7">
        <f t="shared" si="46"/>
        <v>7.0139225213964915E-2</v>
      </c>
      <c r="Z87" s="7">
        <f t="shared" si="47"/>
        <v>0.18505414823059094</v>
      </c>
      <c r="AA87" s="7">
        <f t="shared" si="48"/>
        <v>0.41459305373437694</v>
      </c>
      <c r="AB87" s="7">
        <f t="shared" si="49"/>
        <v>1717008.2332378612</v>
      </c>
      <c r="AC87" s="7">
        <f t="shared" si="50"/>
        <v>4530125.5486848662</v>
      </c>
      <c r="AD87" s="7">
        <f t="shared" si="51"/>
        <v>10149237.955417547</v>
      </c>
      <c r="AE87" s="7">
        <f t="shared" si="52"/>
        <v>20604.098798854335</v>
      </c>
      <c r="AF87" s="7">
        <f t="shared" si="53"/>
        <v>54361.506584218398</v>
      </c>
      <c r="AG87" s="7">
        <f t="shared" si="54"/>
        <v>121790.85546501057</v>
      </c>
    </row>
    <row r="88" spans="1:33" x14ac:dyDescent="0.2">
      <c r="A88">
        <v>8.25</v>
      </c>
      <c r="B88" s="7">
        <v>4983.83</v>
      </c>
      <c r="C88" s="7">
        <f t="shared" si="55"/>
        <v>4983830000</v>
      </c>
      <c r="D88" s="7">
        <f t="shared" si="56"/>
        <v>7.8895464999999998</v>
      </c>
      <c r="E88" s="7">
        <f t="shared" si="40"/>
        <v>15.130918499999998</v>
      </c>
      <c r="F88" s="7">
        <f t="shared" si="41"/>
        <v>25.490003999999999</v>
      </c>
      <c r="G88" s="7">
        <f t="shared" si="42"/>
        <v>3170777584.1087804</v>
      </c>
      <c r="H88" s="7">
        <f t="shared" si="43"/>
        <v>6081056396.1790266</v>
      </c>
      <c r="I88" s="7">
        <f t="shared" si="44"/>
        <v>10244331952.672207</v>
      </c>
      <c r="J88" s="7">
        <v>0.1</v>
      </c>
      <c r="K88" s="7">
        <v>20</v>
      </c>
      <c r="L88" s="7">
        <f t="shared" si="57"/>
        <v>293.14999999999998</v>
      </c>
      <c r="M88" s="7">
        <v>3.4450000000000001E-2</v>
      </c>
      <c r="N88" s="7">
        <f t="shared" si="45"/>
        <v>599.42000000000007</v>
      </c>
      <c r="O88" s="7">
        <f t="shared" si="58"/>
        <v>4.166666666666667</v>
      </c>
      <c r="P88" s="7">
        <f t="shared" si="59"/>
        <v>3.0833333333333335</v>
      </c>
      <c r="Q88" s="7">
        <f t="shared" si="60"/>
        <v>5.541666666666667</v>
      </c>
      <c r="R88" s="7">
        <f t="shared" si="61"/>
        <v>1.0004836840325193</v>
      </c>
      <c r="S88" s="7">
        <f t="shared" si="62"/>
        <v>0.74035792618406426</v>
      </c>
      <c r="T88" s="7">
        <f t="shared" si="63"/>
        <v>1.3306432997632505</v>
      </c>
      <c r="U88" s="7">
        <f t="shared" si="64"/>
        <v>14.124500000000001</v>
      </c>
      <c r="V88" s="7">
        <v>412.744839329348</v>
      </c>
      <c r="W88" s="7">
        <v>415.34905736635397</v>
      </c>
      <c r="X88" s="7">
        <v>419.00127243147898</v>
      </c>
      <c r="Y88" s="7">
        <f t="shared" si="46"/>
        <v>7.0008034420987422E-2</v>
      </c>
      <c r="Z88" s="7">
        <f t="shared" si="47"/>
        <v>0.18436415715869375</v>
      </c>
      <c r="AA88" s="7">
        <f t="shared" si="48"/>
        <v>0.41262428419253078</v>
      </c>
      <c r="AB88" s="7">
        <f t="shared" si="49"/>
        <v>348908142.18834972</v>
      </c>
      <c r="AC88" s="7">
        <f t="shared" si="50"/>
        <v>918839617.37221265</v>
      </c>
      <c r="AD88" s="7">
        <f t="shared" si="51"/>
        <v>2056449286.2872608</v>
      </c>
      <c r="AE88" s="7">
        <f t="shared" si="52"/>
        <v>4186897.7062601969</v>
      </c>
      <c r="AF88" s="7">
        <f t="shared" si="53"/>
        <v>11026075.408466553</v>
      </c>
      <c r="AG88" s="7">
        <f t="shared" si="54"/>
        <v>24677391.435447127</v>
      </c>
    </row>
    <row r="89" spans="1:33" x14ac:dyDescent="0.2">
      <c r="A89">
        <v>8.35</v>
      </c>
      <c r="B89" s="7">
        <v>11.34</v>
      </c>
      <c r="C89" s="7">
        <f t="shared" si="55"/>
        <v>11340000</v>
      </c>
      <c r="D89" s="7">
        <f t="shared" si="56"/>
        <v>8.0213646999999995</v>
      </c>
      <c r="E89" s="7">
        <f t="shared" si="40"/>
        <v>15.3564287</v>
      </c>
      <c r="F89" s="7">
        <f t="shared" si="41"/>
        <v>25.845559599999998</v>
      </c>
      <c r="G89" s="7">
        <f t="shared" si="42"/>
        <v>7335197.9122867193</v>
      </c>
      <c r="H89" s="7">
        <f t="shared" si="43"/>
        <v>14042802.933573119</v>
      </c>
      <c r="I89" s="7">
        <f t="shared" si="44"/>
        <v>23634668.402472954</v>
      </c>
      <c r="J89" s="7">
        <v>0.1</v>
      </c>
      <c r="K89" s="7">
        <v>20</v>
      </c>
      <c r="L89" s="7">
        <f t="shared" si="57"/>
        <v>293.14999999999998</v>
      </c>
      <c r="M89" s="7">
        <v>3.4450000000000001E-2</v>
      </c>
      <c r="N89" s="7">
        <f t="shared" si="45"/>
        <v>599.42000000000007</v>
      </c>
      <c r="O89" s="7">
        <f t="shared" si="58"/>
        <v>4.166666666666667</v>
      </c>
      <c r="P89" s="7">
        <f t="shared" si="59"/>
        <v>3.0833333333333335</v>
      </c>
      <c r="Q89" s="7">
        <f t="shared" si="60"/>
        <v>5.541666666666667</v>
      </c>
      <c r="R89" s="7">
        <f t="shared" si="61"/>
        <v>1.0004836840325193</v>
      </c>
      <c r="S89" s="7">
        <f t="shared" si="62"/>
        <v>0.74035792618406426</v>
      </c>
      <c r="T89" s="7">
        <f t="shared" si="63"/>
        <v>1.3306432997632505</v>
      </c>
      <c r="U89" s="7">
        <f t="shared" si="64"/>
        <v>14.124500000000001</v>
      </c>
      <c r="V89" s="7">
        <v>412.73961802821299</v>
      </c>
      <c r="W89" s="7">
        <v>415.32924996655299</v>
      </c>
      <c r="X89" s="7">
        <v>418.95901579910901</v>
      </c>
      <c r="Y89" s="7">
        <f t="shared" si="46"/>
        <v>6.9874863409601168E-2</v>
      </c>
      <c r="Z89" s="7">
        <f t="shared" si="47"/>
        <v>0.18368146218653225</v>
      </c>
      <c r="AA89" s="7">
        <f t="shared" si="48"/>
        <v>0.4106872122044562</v>
      </c>
      <c r="AB89" s="7">
        <f t="shared" si="49"/>
        <v>792380.95106487721</v>
      </c>
      <c r="AC89" s="7">
        <f t="shared" si="50"/>
        <v>2082947.7811952757</v>
      </c>
      <c r="AD89" s="7">
        <f t="shared" si="51"/>
        <v>4657192.986398533</v>
      </c>
      <c r="AE89" s="7">
        <f t="shared" si="52"/>
        <v>9508.5714127785268</v>
      </c>
      <c r="AF89" s="7">
        <f t="shared" si="53"/>
        <v>24995.373374343311</v>
      </c>
      <c r="AG89" s="7">
        <f t="shared" si="54"/>
        <v>55886.315836782393</v>
      </c>
    </row>
    <row r="90" spans="1:33" x14ac:dyDescent="0.2">
      <c r="A90">
        <v>8.4499999999999993</v>
      </c>
      <c r="B90" s="7">
        <v>10.17</v>
      </c>
      <c r="C90" s="7">
        <f t="shared" si="55"/>
        <v>10170000</v>
      </c>
      <c r="D90" s="7">
        <f t="shared" si="56"/>
        <v>8.1531828999999991</v>
      </c>
      <c r="E90" s="7">
        <f t="shared" si="40"/>
        <v>15.581938899999999</v>
      </c>
      <c r="F90" s="7">
        <f t="shared" si="41"/>
        <v>26.201115199999997</v>
      </c>
      <c r="G90" s="7">
        <f t="shared" si="42"/>
        <v>6686497.0442995187</v>
      </c>
      <c r="H90" s="7">
        <f t="shared" si="43"/>
        <v>12778885.21295232</v>
      </c>
      <c r="I90" s="7">
        <f t="shared" si="44"/>
        <v>21487765.145333756</v>
      </c>
      <c r="J90" s="7">
        <v>0.1</v>
      </c>
      <c r="K90" s="7">
        <v>20</v>
      </c>
      <c r="L90" s="7">
        <f t="shared" si="57"/>
        <v>293.14999999999998</v>
      </c>
      <c r="M90" s="7">
        <v>3.4450000000000001E-2</v>
      </c>
      <c r="N90" s="7">
        <f t="shared" si="45"/>
        <v>599.42000000000007</v>
      </c>
      <c r="O90" s="7">
        <f t="shared" si="58"/>
        <v>4.166666666666667</v>
      </c>
      <c r="P90" s="7">
        <f t="shared" si="59"/>
        <v>3.0833333333333335</v>
      </c>
      <c r="Q90" s="7">
        <f t="shared" si="60"/>
        <v>5.541666666666667</v>
      </c>
      <c r="R90" s="7">
        <f t="shared" si="61"/>
        <v>1.0004836840325193</v>
      </c>
      <c r="S90" s="7">
        <f t="shared" si="62"/>
        <v>0.74035792618406426</v>
      </c>
      <c r="T90" s="7">
        <f t="shared" si="63"/>
        <v>1.3306432997632505</v>
      </c>
      <c r="U90" s="7">
        <f t="shared" si="64"/>
        <v>14.124500000000001</v>
      </c>
      <c r="V90" s="7">
        <v>412.73432795148301</v>
      </c>
      <c r="W90" s="7">
        <v>415.30965472987401</v>
      </c>
      <c r="X90" s="7">
        <v>418.91743597171899</v>
      </c>
      <c r="Y90" s="7">
        <f t="shared" si="46"/>
        <v>6.9739938253930975E-2</v>
      </c>
      <c r="Z90" s="7">
        <f t="shared" si="47"/>
        <v>0.18300607976917971</v>
      </c>
      <c r="AA90" s="7">
        <f t="shared" si="48"/>
        <v>0.40878116540448856</v>
      </c>
      <c r="AB90" s="7">
        <f t="shared" si="49"/>
        <v>709255.17204247799</v>
      </c>
      <c r="AC90" s="7">
        <f t="shared" si="50"/>
        <v>1861171.8312525577</v>
      </c>
      <c r="AD90" s="7">
        <f t="shared" si="51"/>
        <v>4157304.4521636488</v>
      </c>
      <c r="AE90" s="7">
        <f t="shared" si="52"/>
        <v>8511.062064509737</v>
      </c>
      <c r="AF90" s="7">
        <f t="shared" si="53"/>
        <v>22334.061975030691</v>
      </c>
      <c r="AG90" s="7">
        <f t="shared" si="54"/>
        <v>49887.653425963792</v>
      </c>
    </row>
    <row r="91" spans="1:33" x14ac:dyDescent="0.2">
      <c r="A91">
        <v>8.5500000000000007</v>
      </c>
      <c r="B91" s="7">
        <v>32827.519999999997</v>
      </c>
      <c r="C91" s="7">
        <f t="shared" si="55"/>
        <v>32827519999.999996</v>
      </c>
      <c r="D91" s="7">
        <f t="shared" si="56"/>
        <v>8.2850011000000006</v>
      </c>
      <c r="E91" s="7">
        <f t="shared" si="40"/>
        <v>15.807449100000001</v>
      </c>
      <c r="F91" s="7">
        <f t="shared" si="41"/>
        <v>26.556670800000003</v>
      </c>
      <c r="G91" s="7">
        <f t="shared" si="42"/>
        <v>21932147809.980335</v>
      </c>
      <c r="H91" s="7">
        <f t="shared" si="43"/>
        <v>41845656503.285263</v>
      </c>
      <c r="I91" s="7">
        <f t="shared" si="44"/>
        <v>70301116716.398331</v>
      </c>
      <c r="J91" s="7">
        <v>0.1</v>
      </c>
      <c r="K91" s="7">
        <v>20</v>
      </c>
      <c r="L91" s="7">
        <f t="shared" si="57"/>
        <v>293.14999999999998</v>
      </c>
      <c r="M91" s="7">
        <v>3.4450000000000001E-2</v>
      </c>
      <c r="N91" s="7">
        <f t="shared" si="45"/>
        <v>599.42000000000007</v>
      </c>
      <c r="O91" s="7">
        <f t="shared" si="58"/>
        <v>4.166666666666667</v>
      </c>
      <c r="P91" s="7">
        <f t="shared" si="59"/>
        <v>3.0833333333333335</v>
      </c>
      <c r="Q91" s="7">
        <f t="shared" si="60"/>
        <v>5.541666666666667</v>
      </c>
      <c r="R91" s="7">
        <f t="shared" si="61"/>
        <v>1.0004836840325193</v>
      </c>
      <c r="S91" s="7">
        <f t="shared" si="62"/>
        <v>0.74035792618406426</v>
      </c>
      <c r="T91" s="7">
        <f t="shared" si="63"/>
        <v>1.3306432997632505</v>
      </c>
      <c r="U91" s="7">
        <f t="shared" si="64"/>
        <v>14.124500000000001</v>
      </c>
      <c r="V91" s="7">
        <v>412.72897728431099</v>
      </c>
      <c r="W91" s="7">
        <v>415.29027176556298</v>
      </c>
      <c r="X91" s="7">
        <v>418.87651853866998</v>
      </c>
      <c r="Y91" s="7">
        <f t="shared" si="46"/>
        <v>6.9603467719007786E-2</v>
      </c>
      <c r="Z91" s="7">
        <f t="shared" si="47"/>
        <v>0.18233801367197935</v>
      </c>
      <c r="AA91" s="7">
        <f t="shared" si="48"/>
        <v>0.40690548319940428</v>
      </c>
      <c r="AB91" s="7">
        <f t="shared" si="49"/>
        <v>2284909228.6150823</v>
      </c>
      <c r="AC91" s="7">
        <f t="shared" si="50"/>
        <v>5985704790.5771751</v>
      </c>
      <c r="AD91" s="7">
        <f t="shared" si="51"/>
        <v>13357697887.838106</v>
      </c>
      <c r="AE91" s="7">
        <f t="shared" si="52"/>
        <v>27418910.74338099</v>
      </c>
      <c r="AF91" s="7">
        <f t="shared" si="53"/>
        <v>71828457.486926109</v>
      </c>
      <c r="AG91" s="7">
        <f t="shared" si="54"/>
        <v>160292374.65405729</v>
      </c>
    </row>
    <row r="92" spans="1:33" x14ac:dyDescent="0.2">
      <c r="A92">
        <v>8.65</v>
      </c>
      <c r="B92" s="7">
        <v>5.58</v>
      </c>
      <c r="C92" s="7">
        <f t="shared" si="55"/>
        <v>5580000</v>
      </c>
      <c r="D92" s="7">
        <f t="shared" si="56"/>
        <v>8.4168193000000002</v>
      </c>
      <c r="E92" s="7">
        <f t="shared" si="40"/>
        <v>16.032959300000002</v>
      </c>
      <c r="F92" s="7">
        <f t="shared" si="41"/>
        <v>26.912226400000002</v>
      </c>
      <c r="G92" s="7">
        <f t="shared" si="42"/>
        <v>3787326.2806041604</v>
      </c>
      <c r="H92" s="7">
        <f t="shared" si="43"/>
        <v>7214369.935772161</v>
      </c>
      <c r="I92" s="7">
        <f t="shared" si="44"/>
        <v>12109726.807879683</v>
      </c>
      <c r="J92" s="7">
        <v>0.1</v>
      </c>
      <c r="K92" s="7">
        <v>20</v>
      </c>
      <c r="L92" s="7">
        <f t="shared" si="57"/>
        <v>293.14999999999998</v>
      </c>
      <c r="M92" s="7">
        <v>3.4450000000000001E-2</v>
      </c>
      <c r="N92" s="7">
        <f t="shared" si="45"/>
        <v>599.42000000000007</v>
      </c>
      <c r="O92" s="7">
        <f t="shared" si="58"/>
        <v>4.166666666666667</v>
      </c>
      <c r="P92" s="7">
        <f t="shared" si="59"/>
        <v>3.0833333333333335</v>
      </c>
      <c r="Q92" s="7">
        <f t="shared" si="60"/>
        <v>5.541666666666667</v>
      </c>
      <c r="R92" s="7">
        <f t="shared" si="61"/>
        <v>1.0004836840325193</v>
      </c>
      <c r="S92" s="7">
        <f t="shared" si="62"/>
        <v>0.74035792618406426</v>
      </c>
      <c r="T92" s="7">
        <f t="shared" si="63"/>
        <v>1.3306432997632505</v>
      </c>
      <c r="U92" s="7">
        <f t="shared" si="64"/>
        <v>14.124500000000001</v>
      </c>
      <c r="V92" s="7">
        <v>412.72357359072402</v>
      </c>
      <c r="W92" s="7">
        <v>415.27110085888802</v>
      </c>
      <c r="X92" s="7">
        <v>418.83624935910098</v>
      </c>
      <c r="Y92" s="7">
        <f t="shared" si="46"/>
        <v>6.9465644727843154E-2</v>
      </c>
      <c r="Z92" s="7">
        <f t="shared" si="47"/>
        <v>0.18167725649384017</v>
      </c>
      <c r="AA92" s="7">
        <f t="shared" si="48"/>
        <v>0.40505951736277729</v>
      </c>
      <c r="AB92" s="7">
        <f t="shared" si="49"/>
        <v>387618.29758136481</v>
      </c>
      <c r="AC92" s="7">
        <f t="shared" si="50"/>
        <v>1013759.0912356281</v>
      </c>
      <c r="AD92" s="7">
        <f t="shared" si="51"/>
        <v>2260232.1068842974</v>
      </c>
      <c r="AE92" s="7">
        <f t="shared" si="52"/>
        <v>4651.4195709763771</v>
      </c>
      <c r="AF92" s="7">
        <f t="shared" si="53"/>
        <v>12165.109094827536</v>
      </c>
      <c r="AG92" s="7">
        <f t="shared" si="54"/>
        <v>27122.78528261157</v>
      </c>
    </row>
    <row r="93" spans="1:33" x14ac:dyDescent="0.2">
      <c r="A93">
        <v>8.75</v>
      </c>
      <c r="B93" s="7">
        <v>2.79</v>
      </c>
      <c r="C93" s="7">
        <f t="shared" si="55"/>
        <v>2790000</v>
      </c>
      <c r="D93" s="7">
        <f t="shared" si="56"/>
        <v>8.5486374999999999</v>
      </c>
      <c r="E93" s="7">
        <f t="shared" si="40"/>
        <v>16.258469499999997</v>
      </c>
      <c r="F93" s="7">
        <f t="shared" si="41"/>
        <v>27.267782</v>
      </c>
      <c r="G93" s="7">
        <f t="shared" si="42"/>
        <v>1923320.3371200003</v>
      </c>
      <c r="H93" s="7">
        <f t="shared" si="43"/>
        <v>3657921.5155391986</v>
      </c>
      <c r="I93" s="7">
        <f t="shared" si="44"/>
        <v>6134858.2939391993</v>
      </c>
      <c r="J93" s="7">
        <v>0.1</v>
      </c>
      <c r="K93" s="7">
        <v>20</v>
      </c>
      <c r="L93" s="7">
        <f t="shared" si="57"/>
        <v>293.14999999999998</v>
      </c>
      <c r="M93" s="7">
        <v>3.4450000000000001E-2</v>
      </c>
      <c r="N93" s="7">
        <f t="shared" si="45"/>
        <v>599.42000000000007</v>
      </c>
      <c r="O93" s="7">
        <f t="shared" si="58"/>
        <v>4.166666666666667</v>
      </c>
      <c r="P93" s="7">
        <f t="shared" si="59"/>
        <v>3.0833333333333335</v>
      </c>
      <c r="Q93" s="7">
        <f t="shared" si="60"/>
        <v>5.541666666666667</v>
      </c>
      <c r="R93" s="7">
        <f t="shared" si="61"/>
        <v>1.0004836840325193</v>
      </c>
      <c r="S93" s="7">
        <f t="shared" si="62"/>
        <v>0.74035792618406426</v>
      </c>
      <c r="T93" s="7">
        <f t="shared" si="63"/>
        <v>1.3306432997632505</v>
      </c>
      <c r="U93" s="7">
        <f t="shared" si="64"/>
        <v>14.124500000000001</v>
      </c>
      <c r="V93" s="7">
        <v>412.718123857948</v>
      </c>
      <c r="W93" s="7">
        <v>415.25214150268999</v>
      </c>
      <c r="X93" s="7">
        <v>418.79661456391699</v>
      </c>
      <c r="Y93" s="7">
        <f t="shared" si="46"/>
        <v>6.9326647491943352E-2</v>
      </c>
      <c r="Z93" s="7">
        <f t="shared" si="47"/>
        <v>0.18102379075467898</v>
      </c>
      <c r="AA93" s="7">
        <f t="shared" si="48"/>
        <v>0.40324263212611716</v>
      </c>
      <c r="AB93" s="7">
        <f t="shared" si="49"/>
        <v>193421.34650252195</v>
      </c>
      <c r="AC93" s="7">
        <f t="shared" si="50"/>
        <v>505056.37620555435</v>
      </c>
      <c r="AD93" s="7">
        <f t="shared" si="51"/>
        <v>1125046.9436318669</v>
      </c>
      <c r="AE93" s="7">
        <f t="shared" si="52"/>
        <v>2321.0561580302633</v>
      </c>
      <c r="AF93" s="7">
        <f t="shared" si="53"/>
        <v>6060.6765144666524</v>
      </c>
      <c r="AG93" s="7">
        <f t="shared" si="54"/>
        <v>13500.563323582403</v>
      </c>
    </row>
    <row r="94" spans="1:33" x14ac:dyDescent="0.2">
      <c r="A94">
        <v>8.85</v>
      </c>
      <c r="B94" s="7">
        <v>3.24</v>
      </c>
      <c r="C94" s="7">
        <f t="shared" si="55"/>
        <v>3240000</v>
      </c>
      <c r="D94" s="7">
        <f t="shared" si="56"/>
        <v>8.6804556999999996</v>
      </c>
      <c r="E94" s="7">
        <f t="shared" si="40"/>
        <v>16.483979699999999</v>
      </c>
      <c r="F94" s="7">
        <f t="shared" si="41"/>
        <v>27.623337599999999</v>
      </c>
      <c r="G94" s="7">
        <f t="shared" si="42"/>
        <v>2267973.9103795202</v>
      </c>
      <c r="H94" s="7">
        <f t="shared" si="43"/>
        <v>4306828.7185459202</v>
      </c>
      <c r="I94" s="7">
        <f t="shared" si="44"/>
        <v>7217248.8587673586</v>
      </c>
      <c r="J94" s="7">
        <v>0.1</v>
      </c>
      <c r="K94" s="7">
        <v>20</v>
      </c>
      <c r="L94" s="7">
        <f t="shared" si="57"/>
        <v>293.14999999999998</v>
      </c>
      <c r="M94" s="7">
        <v>3.4450000000000001E-2</v>
      </c>
      <c r="N94" s="7">
        <f t="shared" si="45"/>
        <v>599.42000000000007</v>
      </c>
      <c r="O94" s="7">
        <f t="shared" si="58"/>
        <v>4.166666666666667</v>
      </c>
      <c r="P94" s="7">
        <f t="shared" si="59"/>
        <v>3.0833333333333335</v>
      </c>
      <c r="Q94" s="7">
        <f t="shared" si="60"/>
        <v>5.541666666666667</v>
      </c>
      <c r="R94" s="7">
        <f t="shared" si="61"/>
        <v>1.0004836840325193</v>
      </c>
      <c r="S94" s="7">
        <f t="shared" si="62"/>
        <v>0.74035792618406426</v>
      </c>
      <c r="T94" s="7">
        <f t="shared" si="63"/>
        <v>1.3306432997632505</v>
      </c>
      <c r="U94" s="7">
        <f t="shared" si="64"/>
        <v>14.124500000000001</v>
      </c>
      <c r="V94" s="7">
        <v>412.71263454323798</v>
      </c>
      <c r="W94" s="7">
        <v>415.233392932019</v>
      </c>
      <c r="X94" s="7">
        <v>418.75760056269399</v>
      </c>
      <c r="Y94" s="7">
        <f t="shared" si="46"/>
        <v>6.9186640705732702E-2</v>
      </c>
      <c r="Z94" s="7">
        <f t="shared" si="47"/>
        <v>0.18037759008922527</v>
      </c>
      <c r="AA94" s="7">
        <f t="shared" si="48"/>
        <v>0.40145420449539387</v>
      </c>
      <c r="AB94" s="7">
        <f t="shared" si="49"/>
        <v>224164.71588657395</v>
      </c>
      <c r="AC94" s="7">
        <f t="shared" si="50"/>
        <v>584423.39188908983</v>
      </c>
      <c r="AD94" s="7">
        <f t="shared" si="51"/>
        <v>1300711.6225650762</v>
      </c>
      <c r="AE94" s="7">
        <f t="shared" si="52"/>
        <v>2689.976590638887</v>
      </c>
      <c r="AF94" s="7">
        <f t="shared" si="53"/>
        <v>7013.0807026690782</v>
      </c>
      <c r="AG94" s="7">
        <f t="shared" si="54"/>
        <v>15608.539470780916</v>
      </c>
    </row>
    <row r="95" spans="1:33" x14ac:dyDescent="0.2">
      <c r="A95">
        <v>8.9499999999999993</v>
      </c>
      <c r="B95" s="7">
        <v>1.98</v>
      </c>
      <c r="C95" s="7">
        <f t="shared" si="55"/>
        <v>1980000</v>
      </c>
      <c r="D95" s="7">
        <f t="shared" si="56"/>
        <v>8.8122738999999992</v>
      </c>
      <c r="E95" s="7">
        <f t="shared" si="40"/>
        <v>16.709489900000001</v>
      </c>
      <c r="F95" s="7">
        <f t="shared" si="41"/>
        <v>27.978893199999998</v>
      </c>
      <c r="G95" s="7">
        <f t="shared" si="42"/>
        <v>1407031.0992460796</v>
      </c>
      <c r="H95" s="7">
        <f t="shared" si="43"/>
        <v>2667957.4657612802</v>
      </c>
      <c r="I95" s="7">
        <f t="shared" si="44"/>
        <v>4467311.5363430399</v>
      </c>
      <c r="J95" s="7">
        <v>0.1</v>
      </c>
      <c r="K95" s="7">
        <v>20</v>
      </c>
      <c r="L95" s="7">
        <f t="shared" si="57"/>
        <v>293.14999999999998</v>
      </c>
      <c r="M95" s="7">
        <v>3.4450000000000001E-2</v>
      </c>
      <c r="N95" s="7">
        <f t="shared" si="45"/>
        <v>599.42000000000007</v>
      </c>
      <c r="O95" s="7">
        <f t="shared" si="58"/>
        <v>4.166666666666667</v>
      </c>
      <c r="P95" s="7">
        <f t="shared" si="59"/>
        <v>3.0833333333333335</v>
      </c>
      <c r="Q95" s="7">
        <f t="shared" si="60"/>
        <v>5.541666666666667</v>
      </c>
      <c r="R95" s="7">
        <f t="shared" si="61"/>
        <v>1.0004836840325193</v>
      </c>
      <c r="S95" s="7">
        <f t="shared" si="62"/>
        <v>0.74035792618406426</v>
      </c>
      <c r="T95" s="7">
        <f t="shared" si="63"/>
        <v>1.3306432997632505</v>
      </c>
      <c r="U95" s="7">
        <f t="shared" si="64"/>
        <v>14.124500000000001</v>
      </c>
      <c r="V95" s="7">
        <v>412.70711161429801</v>
      </c>
      <c r="W95" s="7">
        <v>415.21485415297298</v>
      </c>
      <c r="X95" s="7">
        <v>418.71919404629301</v>
      </c>
      <c r="Y95" s="7">
        <f t="shared" si="46"/>
        <v>6.9045776577475779E-2</v>
      </c>
      <c r="Z95" s="7">
        <f t="shared" si="47"/>
        <v>0.17973862024099174</v>
      </c>
      <c r="AA95" s="7">
        <f t="shared" si="48"/>
        <v>0.3996936243708703</v>
      </c>
      <c r="AB95" s="7">
        <f t="shared" si="49"/>
        <v>136710.63762340203</v>
      </c>
      <c r="AC95" s="7">
        <f t="shared" si="50"/>
        <v>355882.46807716368</v>
      </c>
      <c r="AD95" s="7">
        <f t="shared" si="51"/>
        <v>791393.37625432317</v>
      </c>
      <c r="AE95" s="7">
        <f t="shared" si="52"/>
        <v>1640.5276514808243</v>
      </c>
      <c r="AF95" s="7">
        <f t="shared" si="53"/>
        <v>4270.589616925964</v>
      </c>
      <c r="AG95" s="7">
        <f t="shared" si="54"/>
        <v>9496.7205150518785</v>
      </c>
    </row>
    <row r="96" spans="1:33" x14ac:dyDescent="0.2">
      <c r="A96">
        <v>9.0500000000000007</v>
      </c>
      <c r="B96" s="7">
        <v>1.08</v>
      </c>
      <c r="C96" s="7">
        <f t="shared" si="55"/>
        <v>1080000</v>
      </c>
      <c r="D96" s="7">
        <f t="shared" si="56"/>
        <v>8.9440921000000007</v>
      </c>
      <c r="E96" s="7">
        <f t="shared" si="40"/>
        <v>16.935000100000003</v>
      </c>
      <c r="F96" s="7">
        <f t="shared" si="41"/>
        <v>28.334448800000004</v>
      </c>
      <c r="G96" s="7">
        <f t="shared" si="42"/>
        <v>778951.71389951999</v>
      </c>
      <c r="H96" s="7">
        <f t="shared" si="43"/>
        <v>1474889.4807091204</v>
      </c>
      <c r="I96" s="7">
        <f t="shared" si="44"/>
        <v>2467681.1473305603</v>
      </c>
      <c r="J96" s="7">
        <v>0.1</v>
      </c>
      <c r="K96" s="7">
        <v>20</v>
      </c>
      <c r="L96" s="7">
        <f t="shared" si="57"/>
        <v>293.14999999999998</v>
      </c>
      <c r="M96" s="7">
        <v>3.4450000000000001E-2</v>
      </c>
      <c r="N96" s="7">
        <f t="shared" si="45"/>
        <v>599.42000000000007</v>
      </c>
      <c r="O96" s="7">
        <f t="shared" si="58"/>
        <v>4.166666666666667</v>
      </c>
      <c r="P96" s="7">
        <f t="shared" si="59"/>
        <v>3.0833333333333335</v>
      </c>
      <c r="Q96" s="7">
        <f t="shared" si="60"/>
        <v>5.541666666666667</v>
      </c>
      <c r="R96" s="7">
        <f t="shared" si="61"/>
        <v>1.0004836840325193</v>
      </c>
      <c r="S96" s="7">
        <f t="shared" si="62"/>
        <v>0.74035792618406426</v>
      </c>
      <c r="T96" s="7">
        <f t="shared" si="63"/>
        <v>1.3306432997632505</v>
      </c>
      <c r="U96" s="7">
        <f t="shared" si="64"/>
        <v>14.124500000000001</v>
      </c>
      <c r="V96" s="7">
        <v>412.70156058666998</v>
      </c>
      <c r="W96" s="7">
        <v>415.19652396901802</v>
      </c>
      <c r="X96" s="7">
        <v>418.681381988449</v>
      </c>
      <c r="Y96" s="7">
        <f t="shared" si="46"/>
        <v>6.89041957828916E-2</v>
      </c>
      <c r="Z96" s="7">
        <f t="shared" si="47"/>
        <v>0.17910683996944771</v>
      </c>
      <c r="AA96" s="7">
        <f t="shared" si="48"/>
        <v>0.39796029461993787</v>
      </c>
      <c r="AB96" s="7">
        <f t="shared" si="49"/>
        <v>74416.531445522924</v>
      </c>
      <c r="AC96" s="7">
        <f t="shared" si="50"/>
        <v>193435.38716700353</v>
      </c>
      <c r="AD96" s="7">
        <f t="shared" si="51"/>
        <v>429797.11818953289</v>
      </c>
      <c r="AE96" s="7">
        <f t="shared" si="52"/>
        <v>892.99837734627511</v>
      </c>
      <c r="AF96" s="7">
        <f t="shared" si="53"/>
        <v>2321.2246460040424</v>
      </c>
      <c r="AG96" s="7">
        <f t="shared" si="54"/>
        <v>5157.5654182743956</v>
      </c>
    </row>
    <row r="97" spans="1:33" x14ac:dyDescent="0.2">
      <c r="A97">
        <v>9.15</v>
      </c>
      <c r="B97" s="7">
        <v>0.9</v>
      </c>
      <c r="C97" s="7">
        <f t="shared" si="55"/>
        <v>900000</v>
      </c>
      <c r="D97" s="7">
        <f t="shared" si="56"/>
        <v>9.0759103000000003</v>
      </c>
      <c r="E97" s="7">
        <f t="shared" si="40"/>
        <v>17.160510299999999</v>
      </c>
      <c r="F97" s="7">
        <f t="shared" si="41"/>
        <v>28.690004399999999</v>
      </c>
      <c r="G97" s="7">
        <f t="shared" si="42"/>
        <v>658693.2659327999</v>
      </c>
      <c r="H97" s="7">
        <f t="shared" si="43"/>
        <v>1245441.1955327999</v>
      </c>
      <c r="I97" s="7">
        <f t="shared" si="44"/>
        <v>2082205.7593343998</v>
      </c>
      <c r="J97" s="7">
        <v>0.1</v>
      </c>
      <c r="K97" s="7">
        <v>20</v>
      </c>
      <c r="L97" s="7">
        <f t="shared" si="57"/>
        <v>293.14999999999998</v>
      </c>
      <c r="M97" s="7">
        <v>3.4450000000000001E-2</v>
      </c>
      <c r="N97" s="7">
        <f t="shared" si="45"/>
        <v>599.42000000000007</v>
      </c>
      <c r="O97" s="7">
        <f t="shared" si="58"/>
        <v>4.166666666666667</v>
      </c>
      <c r="P97" s="7">
        <f t="shared" si="59"/>
        <v>3.0833333333333335</v>
      </c>
      <c r="Q97" s="7">
        <f t="shared" si="60"/>
        <v>5.541666666666667</v>
      </c>
      <c r="R97" s="7">
        <f t="shared" si="61"/>
        <v>1.0004836840325193</v>
      </c>
      <c r="S97" s="7">
        <f t="shared" si="62"/>
        <v>0.74035792618406426</v>
      </c>
      <c r="T97" s="7">
        <f t="shared" si="63"/>
        <v>1.3306432997632505</v>
      </c>
      <c r="U97" s="7">
        <f t="shared" si="64"/>
        <v>14.124500000000001</v>
      </c>
      <c r="V97" s="7">
        <v>412.695986558122</v>
      </c>
      <c r="W97" s="7">
        <v>415.17840100478298</v>
      </c>
      <c r="X97" s="7">
        <v>418.644151646262</v>
      </c>
      <c r="Y97" s="7">
        <f t="shared" si="46"/>
        <v>6.8762028342240919E-2</v>
      </c>
      <c r="Z97" s="7">
        <f t="shared" si="47"/>
        <v>0.17848220187013969</v>
      </c>
      <c r="AA97" s="7">
        <f t="shared" si="48"/>
        <v>0.39625363109963041</v>
      </c>
      <c r="AB97" s="7">
        <f>Y97*$C97</f>
        <v>61885.825508016824</v>
      </c>
      <c r="AC97" s="7">
        <f t="shared" si="50"/>
        <v>160633.98168312572</v>
      </c>
      <c r="AD97" s="7">
        <f t="shared" si="51"/>
        <v>356628.26798966737</v>
      </c>
      <c r="AE97" s="7">
        <f t="shared" si="52"/>
        <v>742.62990609620181</v>
      </c>
      <c r="AF97" s="7">
        <f t="shared" si="53"/>
        <v>1927.6077801975086</v>
      </c>
      <c r="AG97" s="7">
        <f t="shared" si="54"/>
        <v>4279.5392158760087</v>
      </c>
    </row>
    <row r="98" spans="1:33" x14ac:dyDescent="0.2">
      <c r="A98">
        <v>9.25</v>
      </c>
      <c r="B98" s="7">
        <v>0.18</v>
      </c>
      <c r="C98" s="7">
        <f t="shared" si="55"/>
        <v>180000</v>
      </c>
      <c r="D98" s="7">
        <f t="shared" si="56"/>
        <v>9.2077285</v>
      </c>
      <c r="E98" s="7">
        <f t="shared" si="40"/>
        <v>17.386020500000001</v>
      </c>
      <c r="F98" s="7">
        <f t="shared" si="41"/>
        <v>29.045560000000002</v>
      </c>
      <c r="G98" s="7">
        <f t="shared" si="42"/>
        <v>133652.0207232</v>
      </c>
      <c r="H98" s="7">
        <f t="shared" si="43"/>
        <v>252361.56476160005</v>
      </c>
      <c r="I98" s="7">
        <f t="shared" si="44"/>
        <v>421602.11251200002</v>
      </c>
      <c r="J98" s="7">
        <v>0.1</v>
      </c>
      <c r="K98" s="7">
        <v>20</v>
      </c>
      <c r="L98" s="7">
        <f t="shared" si="57"/>
        <v>293.14999999999998</v>
      </c>
      <c r="M98" s="7">
        <v>3.4450000000000001E-2</v>
      </c>
      <c r="N98" s="7">
        <f t="shared" si="45"/>
        <v>599.42000000000007</v>
      </c>
      <c r="O98" s="7">
        <f t="shared" si="58"/>
        <v>4.166666666666667</v>
      </c>
      <c r="P98" s="7">
        <f t="shared" si="59"/>
        <v>3.0833333333333335</v>
      </c>
      <c r="Q98" s="7">
        <f t="shared" si="60"/>
        <v>5.541666666666667</v>
      </c>
      <c r="R98" s="7">
        <f t="shared" si="61"/>
        <v>1.0004836840325193</v>
      </c>
      <c r="S98" s="7">
        <f t="shared" si="62"/>
        <v>0.74035792618406426</v>
      </c>
      <c r="T98" s="7">
        <f t="shared" si="63"/>
        <v>1.3306432997632505</v>
      </c>
      <c r="U98" s="7">
        <f t="shared" si="64"/>
        <v>14.124500000000001</v>
      </c>
      <c r="V98" s="7">
        <v>412.69039424015199</v>
      </c>
      <c r="W98" s="7">
        <v>415.16048372750998</v>
      </c>
      <c r="X98" s="7">
        <v>418.60749055959297</v>
      </c>
      <c r="Y98" s="7">
        <f t="shared" si="46"/>
        <v>6.8619394423835647E-2</v>
      </c>
      <c r="Z98" s="7">
        <f t="shared" si="47"/>
        <v>0.177864653114018</v>
      </c>
      <c r="AA98" s="7">
        <f t="shared" si="48"/>
        <v>0.39457306262893005</v>
      </c>
      <c r="AB98" s="7">
        <f t="shared" si="49"/>
        <v>12351.490996290417</v>
      </c>
      <c r="AC98" s="7">
        <f t="shared" si="50"/>
        <v>32015.637560523239</v>
      </c>
      <c r="AD98" s="7">
        <f t="shared" si="51"/>
        <v>71023.151273207404</v>
      </c>
      <c r="AE98" s="7">
        <f t="shared" si="52"/>
        <v>148.21789195548499</v>
      </c>
      <c r="AF98" s="7">
        <f t="shared" si="53"/>
        <v>384.18765072627889</v>
      </c>
      <c r="AG98" s="7">
        <f t="shared" si="54"/>
        <v>852.2778152784889</v>
      </c>
    </row>
    <row r="99" spans="1:33" x14ac:dyDescent="0.2">
      <c r="A99">
        <v>9.35</v>
      </c>
      <c r="B99" s="7">
        <v>0.36</v>
      </c>
      <c r="C99" s="7">
        <f t="shared" si="55"/>
        <v>360000</v>
      </c>
      <c r="D99" s="7">
        <f t="shared" si="56"/>
        <v>9.3395466999999996</v>
      </c>
      <c r="E99" s="7">
        <f t="shared" si="40"/>
        <v>17.611530699999996</v>
      </c>
      <c r="F99" s="7">
        <f t="shared" si="41"/>
        <v>29.401115599999997</v>
      </c>
      <c r="G99" s="7">
        <f t="shared" si="42"/>
        <v>271130.77651967993</v>
      </c>
      <c r="H99" s="7">
        <f t="shared" si="43"/>
        <v>511269.78083327983</v>
      </c>
      <c r="I99" s="7">
        <f t="shared" si="44"/>
        <v>853526.14631423983</v>
      </c>
      <c r="J99" s="7">
        <v>0.1</v>
      </c>
      <c r="K99" s="7">
        <v>20</v>
      </c>
      <c r="L99" s="7">
        <f t="shared" si="57"/>
        <v>293.14999999999998</v>
      </c>
      <c r="M99" s="7">
        <v>3.4450000000000001E-2</v>
      </c>
      <c r="N99" s="7">
        <f t="shared" si="45"/>
        <v>599.42000000000007</v>
      </c>
      <c r="O99" s="7">
        <f t="shared" si="58"/>
        <v>4.166666666666667</v>
      </c>
      <c r="P99" s="7">
        <f t="shared" si="59"/>
        <v>3.0833333333333335</v>
      </c>
      <c r="Q99" s="7">
        <f t="shared" si="60"/>
        <v>5.541666666666667</v>
      </c>
      <c r="R99" s="7">
        <f t="shared" si="61"/>
        <v>1.0004836840325193</v>
      </c>
      <c r="S99" s="7">
        <f t="shared" si="62"/>
        <v>0.74035792618406426</v>
      </c>
      <c r="T99" s="7">
        <f t="shared" si="63"/>
        <v>1.3306432997632505</v>
      </c>
      <c r="U99" s="7">
        <f t="shared" si="64"/>
        <v>14.124500000000001</v>
      </c>
      <c r="V99" s="7">
        <v>412.684787986961</v>
      </c>
      <c r="W99" s="7">
        <v>415.14277046643002</v>
      </c>
      <c r="X99" s="7">
        <v>418.57138654965598</v>
      </c>
      <c r="Y99" s="7">
        <f t="shared" si="46"/>
        <v>6.8476405083012976E-2</v>
      </c>
      <c r="Z99" s="7">
        <f t="shared" si="47"/>
        <v>0.17725413611525098</v>
      </c>
      <c r="AA99" s="7">
        <f t="shared" si="48"/>
        <v>0.392918030924231</v>
      </c>
      <c r="AB99" s="7">
        <f t="shared" si="49"/>
        <v>24651.505829884671</v>
      </c>
      <c r="AC99" s="7">
        <f t="shared" si="50"/>
        <v>63811.48900149035</v>
      </c>
      <c r="AD99" s="7">
        <f t="shared" si="51"/>
        <v>141450.49113272317</v>
      </c>
      <c r="AE99" s="7">
        <f t="shared" si="52"/>
        <v>295.81806995861604</v>
      </c>
      <c r="AF99" s="7">
        <f t="shared" si="53"/>
        <v>765.73786801788424</v>
      </c>
      <c r="AG99" s="7">
        <f t="shared" si="54"/>
        <v>1697.405893592678</v>
      </c>
    </row>
    <row r="100" spans="1:33" x14ac:dyDescent="0.2">
      <c r="A100">
        <v>9.4499999999999993</v>
      </c>
      <c r="B100" s="7">
        <v>0.27</v>
      </c>
      <c r="C100" s="7">
        <f t="shared" si="55"/>
        <v>270000</v>
      </c>
      <c r="D100" s="7">
        <f t="shared" si="56"/>
        <v>9.4713648999999993</v>
      </c>
      <c r="E100" s="7">
        <f t="shared" si="40"/>
        <v>17.837040899999998</v>
      </c>
      <c r="F100" s="7">
        <f t="shared" si="41"/>
        <v>29.7566712</v>
      </c>
      <c r="G100" s="7">
        <f t="shared" si="42"/>
        <v>206218.13369471999</v>
      </c>
      <c r="H100" s="7">
        <f t="shared" si="43"/>
        <v>388362.32410751987</v>
      </c>
      <c r="I100" s="7">
        <f t="shared" si="44"/>
        <v>647886.05070336</v>
      </c>
      <c r="J100" s="7">
        <v>0.1</v>
      </c>
      <c r="K100" s="7">
        <v>20</v>
      </c>
      <c r="L100" s="7">
        <f t="shared" si="57"/>
        <v>293.14999999999998</v>
      </c>
      <c r="M100" s="7">
        <v>3.4450000000000001E-2</v>
      </c>
      <c r="N100" s="7">
        <f t="shared" si="45"/>
        <v>599.42000000000007</v>
      </c>
      <c r="O100" s="7">
        <f t="shared" si="58"/>
        <v>4.166666666666667</v>
      </c>
      <c r="P100" s="7">
        <f t="shared" si="59"/>
        <v>3.0833333333333335</v>
      </c>
      <c r="Q100" s="7">
        <f t="shared" si="60"/>
        <v>5.541666666666667</v>
      </c>
      <c r="R100" s="7">
        <f t="shared" si="61"/>
        <v>1.0004836840325193</v>
      </c>
      <c r="S100" s="7">
        <f t="shared" si="62"/>
        <v>0.74035792618406426</v>
      </c>
      <c r="T100" s="7">
        <f t="shared" si="63"/>
        <v>1.3306432997632505</v>
      </c>
      <c r="U100" s="7">
        <f t="shared" si="64"/>
        <v>14.124500000000001</v>
      </c>
      <c r="V100" s="7">
        <v>412.67917182205701</v>
      </c>
      <c r="W100" s="7">
        <v>415.12525943020103</v>
      </c>
      <c r="X100" s="7">
        <v>418.535827716759</v>
      </c>
      <c r="Y100" s="7">
        <f t="shared" si="46"/>
        <v>6.8333162940674028E-2</v>
      </c>
      <c r="Z100" s="7">
        <f t="shared" si="47"/>
        <v>0.17665058913225523</v>
      </c>
      <c r="AA100" s="7">
        <f t="shared" si="48"/>
        <v>0.39128799049577706</v>
      </c>
      <c r="AB100" s="7">
        <f t="shared" si="49"/>
        <v>18449.953993981988</v>
      </c>
      <c r="AC100" s="7">
        <f t="shared" si="50"/>
        <v>47695.659065708911</v>
      </c>
      <c r="AD100" s="7">
        <f t="shared" si="51"/>
        <v>105647.75743385981</v>
      </c>
      <c r="AE100" s="7">
        <f t="shared" si="52"/>
        <v>221.39944792778385</v>
      </c>
      <c r="AF100" s="7">
        <f t="shared" si="53"/>
        <v>572.34790878850686</v>
      </c>
      <c r="AG100" s="7">
        <f t="shared" si="54"/>
        <v>1267.7730892063178</v>
      </c>
    </row>
    <row r="101" spans="1:33" x14ac:dyDescent="0.2">
      <c r="A101">
        <v>9.5500000000000007</v>
      </c>
      <c r="B101" s="7">
        <v>0.09</v>
      </c>
      <c r="C101" s="7">
        <f t="shared" si="55"/>
        <v>90000</v>
      </c>
      <c r="D101" s="7">
        <f t="shared" si="56"/>
        <v>9.6031831000000007</v>
      </c>
      <c r="E101" s="7">
        <f t="shared" si="40"/>
        <v>18.0625511</v>
      </c>
      <c r="F101" s="7">
        <f t="shared" si="41"/>
        <v>30.112226800000002</v>
      </c>
      <c r="G101" s="7">
        <f t="shared" si="42"/>
        <v>69696.06166656001</v>
      </c>
      <c r="H101" s="7">
        <f t="shared" si="43"/>
        <v>131090.77086336</v>
      </c>
      <c r="I101" s="7">
        <f t="shared" si="44"/>
        <v>218542.49722367997</v>
      </c>
      <c r="J101" s="7">
        <v>0.1</v>
      </c>
      <c r="K101" s="7">
        <v>20</v>
      </c>
      <c r="L101" s="7">
        <f t="shared" si="57"/>
        <v>293.14999999999998</v>
      </c>
      <c r="M101" s="7">
        <v>3.4450000000000001E-2</v>
      </c>
      <c r="N101" s="7">
        <f t="shared" si="45"/>
        <v>599.42000000000007</v>
      </c>
      <c r="O101" s="7">
        <f t="shared" si="58"/>
        <v>4.166666666666667</v>
      </c>
      <c r="P101" s="7">
        <f t="shared" si="59"/>
        <v>3.0833333333333335</v>
      </c>
      <c r="Q101" s="7">
        <f t="shared" si="60"/>
        <v>5.541666666666667</v>
      </c>
      <c r="R101" s="7">
        <f t="shared" si="61"/>
        <v>1.0004836840325193</v>
      </c>
      <c r="S101" s="7">
        <f t="shared" si="62"/>
        <v>0.74035792618406426</v>
      </c>
      <c r="T101" s="7">
        <f t="shared" si="63"/>
        <v>1.3306432997632505</v>
      </c>
      <c r="U101" s="7">
        <f t="shared" si="64"/>
        <v>14.124500000000001</v>
      </c>
      <c r="V101" s="7">
        <v>412.673549462756</v>
      </c>
      <c r="W101" s="7">
        <v>415.107948722657</v>
      </c>
      <c r="X101" s="7">
        <v>418.50080243751898</v>
      </c>
      <c r="Y101" s="7">
        <f t="shared" si="46"/>
        <v>6.8189762808191196E-2</v>
      </c>
      <c r="Z101" s="7">
        <f t="shared" si="47"/>
        <v>0.1760539468105165</v>
      </c>
      <c r="AA101" s="7">
        <f t="shared" si="48"/>
        <v>0.38968240851999841</v>
      </c>
      <c r="AB101" s="7">
        <f t="shared" si="49"/>
        <v>6137.0786527372074</v>
      </c>
      <c r="AC101" s="7">
        <f t="shared" si="50"/>
        <v>15844.855212946486</v>
      </c>
      <c r="AD101" s="7">
        <f t="shared" si="51"/>
        <v>35071.416766799855</v>
      </c>
      <c r="AE101" s="7">
        <f t="shared" si="52"/>
        <v>73.644943832846494</v>
      </c>
      <c r="AF101" s="7">
        <f t="shared" si="53"/>
        <v>190.13826255535781</v>
      </c>
      <c r="AG101" s="7">
        <f t="shared" si="54"/>
        <v>420.85700120159828</v>
      </c>
    </row>
    <row r="102" spans="1:33" x14ac:dyDescent="0.2">
      <c r="A102">
        <v>9.65</v>
      </c>
      <c r="B102" s="7">
        <v>0.18</v>
      </c>
      <c r="C102" s="7">
        <f t="shared" si="55"/>
        <v>180000</v>
      </c>
      <c r="D102" s="7">
        <f t="shared" si="56"/>
        <v>9.7350013000000004</v>
      </c>
      <c r="E102" s="7">
        <f t="shared" si="40"/>
        <v>18.288061300000003</v>
      </c>
      <c r="F102" s="7">
        <f t="shared" si="41"/>
        <v>30.467782400000004</v>
      </c>
      <c r="G102" s="7">
        <f t="shared" si="42"/>
        <v>141305.49086975999</v>
      </c>
      <c r="H102" s="7">
        <f t="shared" si="43"/>
        <v>265454.86738176004</v>
      </c>
      <c r="I102" s="7">
        <f t="shared" si="44"/>
        <v>442245.95509247994</v>
      </c>
      <c r="J102" s="7">
        <v>0.1</v>
      </c>
      <c r="K102" s="7">
        <v>20</v>
      </c>
      <c r="L102" s="7">
        <f t="shared" si="57"/>
        <v>293.14999999999998</v>
      </c>
      <c r="M102" s="7">
        <v>3.4450000000000001E-2</v>
      </c>
      <c r="N102" s="7">
        <f t="shared" si="45"/>
        <v>599.42000000000007</v>
      </c>
      <c r="O102" s="7">
        <f t="shared" si="58"/>
        <v>4.166666666666667</v>
      </c>
      <c r="P102" s="7">
        <f t="shared" si="59"/>
        <v>3.0833333333333335</v>
      </c>
      <c r="Q102" s="7">
        <f t="shared" si="60"/>
        <v>5.541666666666667</v>
      </c>
      <c r="R102" s="7">
        <f t="shared" si="61"/>
        <v>1.0004836840325193</v>
      </c>
      <c r="S102" s="7">
        <f t="shared" si="62"/>
        <v>0.74035792618406426</v>
      </c>
      <c r="T102" s="7">
        <f t="shared" si="63"/>
        <v>1.3306432997632505</v>
      </c>
      <c r="U102" s="7">
        <f t="shared" si="64"/>
        <v>14.124500000000001</v>
      </c>
      <c r="V102" s="7">
        <v>412.66792434308297</v>
      </c>
      <c r="W102" s="7">
        <v>415.09083635741598</v>
      </c>
      <c r="X102" s="7">
        <v>418.46629936185798</v>
      </c>
      <c r="Y102" s="7">
        <f t="shared" si="46"/>
        <v>6.8046292271507727E-2</v>
      </c>
      <c r="Z102" s="7">
        <f t="shared" si="47"/>
        <v>0.1754641406860773</v>
      </c>
      <c r="AA102" s="7">
        <f t="shared" si="48"/>
        <v>0.38810076470181165</v>
      </c>
      <c r="AB102" s="7">
        <f t="shared" si="49"/>
        <v>12248.332608871391</v>
      </c>
      <c r="AC102" s="7">
        <f t="shared" si="50"/>
        <v>31583.545323493912</v>
      </c>
      <c r="AD102" s="7">
        <f t="shared" si="51"/>
        <v>69858.137646326097</v>
      </c>
      <c r="AE102" s="7">
        <f t="shared" si="52"/>
        <v>146.97999130645667</v>
      </c>
      <c r="AF102" s="7">
        <f t="shared" si="53"/>
        <v>379.0025438819269</v>
      </c>
      <c r="AG102" s="7">
        <f t="shared" si="54"/>
        <v>838.29765175591319</v>
      </c>
    </row>
    <row r="103" spans="1:33" x14ac:dyDescent="0.2">
      <c r="A103">
        <v>9.75</v>
      </c>
      <c r="B103" s="7">
        <v>0.09</v>
      </c>
      <c r="C103" s="7">
        <f t="shared" si="55"/>
        <v>90000</v>
      </c>
      <c r="D103" s="7">
        <f t="shared" si="56"/>
        <v>9.8668195000000001</v>
      </c>
      <c r="E103" s="7">
        <f t="shared" si="40"/>
        <v>18.513571499999998</v>
      </c>
      <c r="F103" s="7">
        <f t="shared" si="41"/>
        <v>30.823338</v>
      </c>
      <c r="G103" s="7">
        <f t="shared" si="42"/>
        <v>71609.429203200008</v>
      </c>
      <c r="H103" s="7">
        <f t="shared" si="43"/>
        <v>134364.09651840001</v>
      </c>
      <c r="I103" s="7">
        <f t="shared" si="44"/>
        <v>223703.45786879997</v>
      </c>
      <c r="J103" s="7">
        <v>0.1</v>
      </c>
      <c r="K103" s="7">
        <v>20</v>
      </c>
      <c r="L103" s="7">
        <f t="shared" si="57"/>
        <v>293.14999999999998</v>
      </c>
      <c r="M103" s="7">
        <v>3.4450000000000001E-2</v>
      </c>
      <c r="N103" s="7">
        <f t="shared" si="45"/>
        <v>599.42000000000007</v>
      </c>
      <c r="O103" s="7">
        <f t="shared" si="58"/>
        <v>4.166666666666667</v>
      </c>
      <c r="P103" s="7">
        <f t="shared" si="59"/>
        <v>3.0833333333333335</v>
      </c>
      <c r="Q103" s="7">
        <f t="shared" si="60"/>
        <v>5.541666666666667</v>
      </c>
      <c r="R103" s="7">
        <f t="shared" si="61"/>
        <v>1.0004836840325193</v>
      </c>
      <c r="S103" s="7">
        <f t="shared" si="62"/>
        <v>0.74035792618406426</v>
      </c>
      <c r="T103" s="7">
        <f t="shared" si="63"/>
        <v>1.3306432997632505</v>
      </c>
      <c r="U103" s="7">
        <f t="shared" si="64"/>
        <v>14.124500000000001</v>
      </c>
      <c r="V103" s="7">
        <v>412.66229963361798</v>
      </c>
      <c r="W103" s="7">
        <v>415.07392026974998</v>
      </c>
      <c r="X103" s="7">
        <v>418.43230740822798</v>
      </c>
      <c r="Y103" s="7">
        <f t="shared" si="46"/>
        <v>6.7902832197315674E-2</v>
      </c>
      <c r="Z103" s="7">
        <f t="shared" si="47"/>
        <v>0.17488109959465389</v>
      </c>
      <c r="AA103" s="7">
        <f t="shared" si="48"/>
        <v>0.38654255105572416</v>
      </c>
      <c r="AB103" s="7">
        <f t="shared" si="49"/>
        <v>6111.2548977584111</v>
      </c>
      <c r="AC103" s="7">
        <f t="shared" si="50"/>
        <v>15739.29896351885</v>
      </c>
      <c r="AD103" s="7">
        <f t="shared" si="51"/>
        <v>34788.829595015173</v>
      </c>
      <c r="AE103" s="7">
        <f t="shared" si="52"/>
        <v>73.335058773100926</v>
      </c>
      <c r="AF103" s="7">
        <f t="shared" si="53"/>
        <v>188.87158756222618</v>
      </c>
      <c r="AG103" s="7">
        <f t="shared" si="54"/>
        <v>417.46595514018207</v>
      </c>
    </row>
    <row r="104" spans="1:33" x14ac:dyDescent="0.2">
      <c r="A104">
        <v>9.85</v>
      </c>
      <c r="B104" s="7">
        <v>0.18</v>
      </c>
      <c r="C104" s="7">
        <f t="shared" si="55"/>
        <v>180000</v>
      </c>
      <c r="D104" s="7">
        <f t="shared" si="56"/>
        <v>9.9986376999999997</v>
      </c>
      <c r="E104" s="7">
        <f t="shared" si="40"/>
        <v>18.7390817</v>
      </c>
      <c r="F104" s="7">
        <f t="shared" si="41"/>
        <v>31.178893600000002</v>
      </c>
      <c r="G104" s="7">
        <f t="shared" si="42"/>
        <v>145132.22594303999</v>
      </c>
      <c r="H104" s="7">
        <f t="shared" si="43"/>
        <v>272001.51869184</v>
      </c>
      <c r="I104" s="7">
        <f t="shared" si="44"/>
        <v>452567.87638271996</v>
      </c>
      <c r="J104" s="7">
        <v>0.1</v>
      </c>
      <c r="K104" s="7">
        <v>20</v>
      </c>
      <c r="L104" s="7">
        <f t="shared" si="57"/>
        <v>293.14999999999998</v>
      </c>
      <c r="M104" s="7">
        <v>3.4450000000000001E-2</v>
      </c>
      <c r="N104" s="7">
        <f t="shared" si="45"/>
        <v>599.42000000000007</v>
      </c>
      <c r="O104" s="7">
        <f t="shared" si="58"/>
        <v>4.166666666666667</v>
      </c>
      <c r="P104" s="7">
        <f t="shared" si="59"/>
        <v>3.0833333333333335</v>
      </c>
      <c r="Q104" s="7">
        <f t="shared" si="60"/>
        <v>5.541666666666667</v>
      </c>
      <c r="R104" s="7">
        <f t="shared" si="61"/>
        <v>1.0004836840325193</v>
      </c>
      <c r="S104" s="7">
        <f t="shared" si="62"/>
        <v>0.74035792618406426</v>
      </c>
      <c r="T104" s="7">
        <f t="shared" si="63"/>
        <v>1.3306432997632505</v>
      </c>
      <c r="U104" s="7">
        <f t="shared" si="64"/>
        <v>14.124500000000001</v>
      </c>
      <c r="V104" s="7">
        <v>412.656678261715</v>
      </c>
      <c r="W104" s="7">
        <v>415.057198329237</v>
      </c>
      <c r="X104" s="7">
        <v>418.398815760562</v>
      </c>
      <c r="Y104" s="7">
        <f t="shared" si="46"/>
        <v>6.7759457248746227E-2</v>
      </c>
      <c r="Z104" s="7">
        <f t="shared" si="47"/>
        <v>0.17430475010770966</v>
      </c>
      <c r="AA104" s="7">
        <f t="shared" si="48"/>
        <v>0.3850072717660678</v>
      </c>
      <c r="AB104" s="7">
        <f t="shared" si="49"/>
        <v>12196.702304774321</v>
      </c>
      <c r="AC104" s="7">
        <f t="shared" si="50"/>
        <v>31374.855019387738</v>
      </c>
      <c r="AD104" s="7">
        <f t="shared" si="51"/>
        <v>69301.308917892209</v>
      </c>
      <c r="AE104" s="7">
        <f t="shared" si="52"/>
        <v>146.36042765729184</v>
      </c>
      <c r="AF104" s="7">
        <f t="shared" si="53"/>
        <v>376.49826023265291</v>
      </c>
      <c r="AG104" s="7">
        <f t="shared" si="54"/>
        <v>831.61570701470646</v>
      </c>
    </row>
    <row r="105" spans="1:33" x14ac:dyDescent="0.2">
      <c r="A105">
        <v>9.9499999999999993</v>
      </c>
      <c r="B105" s="7">
        <v>24036.400000000001</v>
      </c>
      <c r="C105" s="7">
        <f t="shared" si="55"/>
        <v>24036400000</v>
      </c>
      <c r="D105" s="7">
        <f t="shared" si="56"/>
        <v>10.130455899999999</v>
      </c>
      <c r="E105" s="7">
        <f t="shared" si="40"/>
        <v>18.964591899999995</v>
      </c>
      <c r="F105" s="7">
        <f t="shared" si="41"/>
        <v>31.534449199999997</v>
      </c>
      <c r="G105" s="7">
        <f t="shared" si="42"/>
        <v>19635815017.305443</v>
      </c>
      <c r="H105" s="7">
        <f t="shared" si="43"/>
        <v>36758979270.329689</v>
      </c>
      <c r="I105" s="7">
        <f t="shared" si="44"/>
        <v>61123074546.310974</v>
      </c>
      <c r="J105" s="7">
        <v>0.1</v>
      </c>
      <c r="K105" s="7">
        <v>20</v>
      </c>
      <c r="L105" s="7">
        <f t="shared" si="57"/>
        <v>293.14999999999998</v>
      </c>
      <c r="M105" s="7">
        <v>3.4450000000000001E-2</v>
      </c>
      <c r="N105" s="7">
        <f t="shared" si="45"/>
        <v>599.42000000000007</v>
      </c>
      <c r="O105" s="7">
        <f t="shared" si="58"/>
        <v>4.166666666666667</v>
      </c>
      <c r="P105" s="7">
        <f t="shared" si="59"/>
        <v>3.0833333333333335</v>
      </c>
      <c r="Q105" s="7">
        <f t="shared" si="60"/>
        <v>5.541666666666667</v>
      </c>
      <c r="R105" s="7">
        <f t="shared" si="61"/>
        <v>1.0004836840325193</v>
      </c>
      <c r="S105" s="7">
        <f t="shared" si="62"/>
        <v>0.74035792618406426</v>
      </c>
      <c r="T105" s="7">
        <f t="shared" si="63"/>
        <v>1.3306432997632505</v>
      </c>
      <c r="U105" s="7">
        <f t="shared" si="64"/>
        <v>14.124500000000001</v>
      </c>
      <c r="V105" s="7">
        <v>412.65106292858502</v>
      </c>
      <c r="W105" s="7">
        <v>415.04066834963299</v>
      </c>
      <c r="X105" s="7">
        <v>418.36581386320597</v>
      </c>
      <c r="Y105" s="7">
        <f t="shared" si="46"/>
        <v>6.7616236321078146E-2</v>
      </c>
      <c r="Z105" s="7">
        <f t="shared" si="47"/>
        <v>0.17373501687270801</v>
      </c>
      <c r="AA105" s="7">
        <f t="shared" si="48"/>
        <v>0.38349444295467611</v>
      </c>
      <c r="AB105" s="7">
        <f t="shared" si="49"/>
        <v>1625250902.7079628</v>
      </c>
      <c r="AC105" s="7">
        <f t="shared" si="50"/>
        <v>4175964359.5591588</v>
      </c>
      <c r="AD105" s="7">
        <f t="shared" si="51"/>
        <v>9217825828.6357765</v>
      </c>
      <c r="AE105" s="7">
        <f t="shared" si="52"/>
        <v>19503010.832495552</v>
      </c>
      <c r="AF105" s="7">
        <f t="shared" si="53"/>
        <v>50111572.314709909</v>
      </c>
      <c r="AG105" s="7">
        <f t="shared" si="54"/>
        <v>110613909.94362932</v>
      </c>
    </row>
    <row r="106" spans="1:33" ht="13.5" thickBot="1" x14ac:dyDescent="0.25"/>
    <row r="107" spans="1:33" x14ac:dyDescent="0.2">
      <c r="B107" s="7" t="s">
        <v>17</v>
      </c>
      <c r="C107" s="7" t="s">
        <v>17</v>
      </c>
      <c r="E107" s="17"/>
      <c r="F107" s="10" t="s">
        <v>29</v>
      </c>
      <c r="G107" s="11">
        <f>SUM(G6:G105)</f>
        <v>147306079618.13016</v>
      </c>
      <c r="H107" s="11">
        <f>SUM(H6:H105)</f>
        <v>374006491337.47076</v>
      </c>
      <c r="I107" s="12">
        <f>SUM(I6:I105)</f>
        <v>757454118519.76025</v>
      </c>
      <c r="AD107" s="7" t="s">
        <v>3</v>
      </c>
      <c r="AE107" s="7">
        <f>SUM(AE6:AE105)</f>
        <v>497622236.91427243</v>
      </c>
      <c r="AF107" s="7">
        <f>SUM(AF6:AF105)</f>
        <v>2222286883.483335</v>
      </c>
      <c r="AG107" s="7">
        <f>SUM(AG6:AG105)</f>
        <v>7628540284.4190664</v>
      </c>
    </row>
    <row r="108" spans="1:33" x14ac:dyDescent="0.2">
      <c r="B108" s="8">
        <f>SUM(B6:B105)</f>
        <v>2542536.0499999998</v>
      </c>
      <c r="C108" s="8">
        <f>SUM(C6:C105)</f>
        <v>2542536050000</v>
      </c>
      <c r="E108" s="17"/>
      <c r="F108" s="13" t="s">
        <v>46</v>
      </c>
      <c r="G108" s="24">
        <f>G107/1000000000000000*94</f>
        <v>1.3846771484104235E-2</v>
      </c>
      <c r="H108" s="24">
        <f>H107/1000000000000000*94</f>
        <v>3.5156610185722255E-2</v>
      </c>
      <c r="I108" s="25">
        <f>I107/1000000000000000*94</f>
        <v>7.1200687140857463E-2</v>
      </c>
      <c r="J108" s="9"/>
      <c r="K108" s="9"/>
      <c r="L108" s="9"/>
      <c r="M108" s="9"/>
      <c r="N108" s="9"/>
      <c r="O108" s="9"/>
      <c r="P108" s="9"/>
      <c r="Q108" s="9"/>
      <c r="R108" s="9"/>
      <c r="S108" s="9"/>
      <c r="T108" s="9"/>
      <c r="U108" s="9"/>
      <c r="V108" s="9"/>
      <c r="AD108" s="7" t="s">
        <v>31</v>
      </c>
      <c r="AE108" s="7">
        <f>AE107/1000000000000000</f>
        <v>4.9762223691427242E-7</v>
      </c>
      <c r="AF108" s="7">
        <f>AF107/1000000000000000</f>
        <v>2.2222868834833351E-6</v>
      </c>
      <c r="AG108" s="7">
        <f>AG107/1000000000000000</f>
        <v>7.6285402844190661E-6</v>
      </c>
    </row>
    <row r="109" spans="1:33" ht="13.5" thickBot="1" x14ac:dyDescent="0.25">
      <c r="E109" s="17"/>
      <c r="F109" s="14" t="s">
        <v>16</v>
      </c>
      <c r="G109" s="15">
        <f>G107/$C$108*94</f>
        <v>5.4460472582499806</v>
      </c>
      <c r="H109" s="15">
        <f>H107/$C$108*94</f>
        <v>13.827379236460482</v>
      </c>
      <c r="I109" s="16">
        <f>I107/$C$108*94</f>
        <v>28.003806333781366</v>
      </c>
      <c r="AD109" s="7" t="s">
        <v>46</v>
      </c>
      <c r="AE109" s="7">
        <f>AE108*94</f>
        <v>4.6776490269941609E-5</v>
      </c>
      <c r="AF109" s="7">
        <f>AF108*94</f>
        <v>2.088949670474335E-4</v>
      </c>
      <c r="AG109" s="7">
        <f>AG108*94</f>
        <v>7.1708278673539218E-4</v>
      </c>
    </row>
    <row r="110" spans="1:33" x14ac:dyDescent="0.2">
      <c r="C110" s="7" t="s">
        <v>39</v>
      </c>
      <c r="E110" s="17"/>
      <c r="F110" s="17"/>
      <c r="G110" s="17"/>
      <c r="H110" s="17"/>
      <c r="I110" s="17"/>
    </row>
    <row r="111" spans="1:33" x14ac:dyDescent="0.2">
      <c r="B111" s="7" t="s">
        <v>16</v>
      </c>
      <c r="C111" s="7">
        <v>37</v>
      </c>
      <c r="E111" s="17"/>
      <c r="F111" s="17" t="s">
        <v>18</v>
      </c>
      <c r="G111" s="17">
        <f>G109/$C$111*100</f>
        <v>14.719046643918867</v>
      </c>
      <c r="H111" s="17">
        <f>H109/$C$111*100</f>
        <v>37.371295233676975</v>
      </c>
      <c r="I111" s="17">
        <f>I109/$C$111*100</f>
        <v>75.685963064273963</v>
      </c>
    </row>
    <row r="112" spans="1:33" x14ac:dyDescent="0.2">
      <c r="E112" s="17"/>
      <c r="F112" s="17"/>
      <c r="G112" s="17"/>
      <c r="H112" s="17"/>
      <c r="I112" s="17"/>
    </row>
    <row r="113" spans="5:9" ht="13.5" thickBot="1" x14ac:dyDescent="0.25">
      <c r="E113" s="17"/>
      <c r="F113" s="17"/>
      <c r="G113" s="17"/>
      <c r="H113" s="17"/>
      <c r="I113" s="17"/>
    </row>
    <row r="114" spans="5:9" x14ac:dyDescent="0.2">
      <c r="E114" s="17"/>
      <c r="F114" s="10" t="s">
        <v>47</v>
      </c>
      <c r="G114" s="11">
        <f>AE109</f>
        <v>4.6776490269941609E-5</v>
      </c>
      <c r="H114" s="11">
        <f>AF109</f>
        <v>2.088949670474335E-4</v>
      </c>
      <c r="I114" s="12">
        <f>AG109</f>
        <v>7.1708278673539218E-4</v>
      </c>
    </row>
    <row r="115" spans="5:9" ht="13.5" thickBot="1" x14ac:dyDescent="0.25">
      <c r="E115" s="17"/>
      <c r="F115" s="14" t="s">
        <v>15</v>
      </c>
      <c r="G115" s="15">
        <f>G$114/G$108*100</f>
        <v>0.33781513852265066</v>
      </c>
      <c r="H115" s="15">
        <f>H$114/H$108*100</f>
        <v>0.5941840409069632</v>
      </c>
      <c r="I115" s="16">
        <f>I$114/I$108*100</f>
        <v>1.0071290257589449</v>
      </c>
    </row>
    <row r="118" spans="5:9" x14ac:dyDescent="0.2">
      <c r="E118" s="17"/>
      <c r="G118" s="17"/>
      <c r="H118" s="17"/>
      <c r="I118" s="17"/>
    </row>
  </sheetData>
  <mergeCells count="8">
    <mergeCell ref="AE4:AG4"/>
    <mergeCell ref="D4:F4"/>
    <mergeCell ref="B4:C4"/>
    <mergeCell ref="G4:I4"/>
    <mergeCell ref="U4:X4"/>
    <mergeCell ref="Y4:AA4"/>
    <mergeCell ref="AB4:AD4"/>
    <mergeCell ref="J4:T4"/>
  </mergeCells>
  <pageMargins left="0.78749999999999998" right="0.78749999999999998" top="1.05277777777778" bottom="1.05277777777778" header="0.78749999999999998" footer="0.78749999999999998"/>
  <pageSetup orientation="portrait" useFirstPageNumber="1" r:id="rId1"/>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6285-30FD-4BB8-B1EE-786068F1E72A}">
  <dimension ref="A1:A10"/>
  <sheetViews>
    <sheetView workbookViewId="0">
      <selection activeCell="F13" sqref="F13"/>
    </sheetView>
  </sheetViews>
  <sheetFormatPr baseColWidth="10" defaultColWidth="9.140625" defaultRowHeight="12.75" x14ac:dyDescent="0.2"/>
  <sheetData>
    <row r="1" spans="1:1" x14ac:dyDescent="0.2">
      <c r="A1" t="s">
        <v>143</v>
      </c>
    </row>
    <row r="2" spans="1:1" x14ac:dyDescent="0.2">
      <c r="A2" t="s">
        <v>144</v>
      </c>
    </row>
    <row r="4" spans="1:1" x14ac:dyDescent="0.2">
      <c r="A4" s="23" t="s">
        <v>45</v>
      </c>
    </row>
    <row r="5" spans="1:1" x14ac:dyDescent="0.2">
      <c r="A5" t="s">
        <v>40</v>
      </c>
    </row>
    <row r="6" spans="1:1" x14ac:dyDescent="0.2">
      <c r="A6" t="s">
        <v>41</v>
      </c>
    </row>
    <row r="7" spans="1:1" x14ac:dyDescent="0.2">
      <c r="A7" t="s">
        <v>43</v>
      </c>
    </row>
    <row r="8" spans="1:1" x14ac:dyDescent="0.2">
      <c r="A8" t="s">
        <v>44</v>
      </c>
    </row>
    <row r="9" spans="1:1" x14ac:dyDescent="0.2">
      <c r="A9" t="s">
        <v>49</v>
      </c>
    </row>
    <row r="10" spans="1:1" x14ac:dyDescent="0.2">
      <c r="A10" t="s">
        <v>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2</DocSecurity>
  <ScaleCrop>false</ScaleCrop>
  <HeadingPairs>
    <vt:vector size="2" baseType="variant">
      <vt:variant>
        <vt:lpstr>Hojas de cálculo</vt:lpstr>
      </vt:variant>
      <vt:variant>
        <vt:i4>4</vt:i4>
      </vt:variant>
    </vt:vector>
  </HeadingPairs>
  <TitlesOfParts>
    <vt:vector size="4" baseType="lpstr">
      <vt:lpstr>Calcification rates</vt:lpstr>
      <vt:lpstr>References</vt:lpstr>
      <vt:lpstr>CO2 flux calculations</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Hares</dc:creator>
  <dc:description/>
  <cp:lastModifiedBy>Jaime</cp:lastModifiedBy>
  <cp:revision>1</cp:revision>
  <dcterms:created xsi:type="dcterms:W3CDTF">2019-10-14T16:09:18Z</dcterms:created>
  <dcterms:modified xsi:type="dcterms:W3CDTF">2021-01-29T12:53:59Z</dcterms:modified>
  <dc:language>en-US</dc:language>
</cp:coreProperties>
</file>